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kumenti\2025\Izvršenje proračuna od I-VI.2025\"/>
    </mc:Choice>
  </mc:AlternateContent>
  <bookViews>
    <workbookView xWindow="0" yWindow="0" windowWidth="28800" windowHeight="11835"/>
  </bookViews>
  <sheets>
    <sheet name="Prihodi" sheetId="1" r:id="rId1"/>
    <sheet name="Rashodi" sheetId="2" r:id="rId2"/>
    <sheet name="Izvršenje po programima " sheetId="4" r:id="rId3"/>
    <sheet name="Realizacija - Sintetika" sheetId="3" r:id="rId4"/>
  </sheets>
  <calcPr calcId="152511"/>
</workbook>
</file>

<file path=xl/calcChain.xml><?xml version="1.0" encoding="utf-8"?>
<calcChain xmlns="http://schemas.openxmlformats.org/spreadsheetml/2006/main">
  <c r="I34" i="4" l="1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D16" i="4" l="1"/>
  <c r="C16" i="4"/>
  <c r="E16" i="4" s="1"/>
  <c r="I16" i="4" l="1"/>
  <c r="G14" i="3"/>
  <c r="G18" i="3"/>
  <c r="G15" i="3"/>
  <c r="G12" i="3"/>
  <c r="C20" i="3"/>
  <c r="F18" i="3" l="1"/>
  <c r="F17" i="3"/>
  <c r="F15" i="3"/>
  <c r="F14" i="3"/>
  <c r="F13" i="3"/>
  <c r="F12" i="3"/>
  <c r="E20" i="3"/>
  <c r="M10" i="2"/>
  <c r="D20" i="3"/>
  <c r="J23" i="2"/>
  <c r="J22" i="2"/>
  <c r="J21" i="2"/>
  <c r="J18" i="2"/>
  <c r="J17" i="2"/>
  <c r="J16" i="2"/>
  <c r="J14" i="2"/>
  <c r="J13" i="2"/>
  <c r="J12" i="2"/>
  <c r="J11" i="2"/>
  <c r="J10" i="2"/>
  <c r="J9" i="2"/>
  <c r="J8" i="2"/>
  <c r="J7" i="2"/>
  <c r="J6" i="2"/>
  <c r="D6" i="2"/>
  <c r="H18" i="2"/>
  <c r="H26" i="2"/>
  <c r="E6" i="2"/>
  <c r="G7" i="2"/>
  <c r="I7" i="2" s="1"/>
  <c r="G8" i="2"/>
  <c r="H8" i="2"/>
  <c r="I8" i="2"/>
  <c r="G9" i="2"/>
  <c r="H9" i="2"/>
  <c r="I9" i="2"/>
  <c r="G10" i="2"/>
  <c r="H10" i="2" s="1"/>
  <c r="G11" i="2"/>
  <c r="I11" i="2" s="1"/>
  <c r="H11" i="2"/>
  <c r="G12" i="2"/>
  <c r="I12" i="2" s="1"/>
  <c r="H12" i="2"/>
  <c r="G13" i="2"/>
  <c r="H13" i="2"/>
  <c r="I13" i="2"/>
  <c r="G14" i="2"/>
  <c r="H14" i="2" s="1"/>
  <c r="H15" i="2"/>
  <c r="I15" i="2"/>
  <c r="H16" i="2"/>
  <c r="I16" i="2"/>
  <c r="H17" i="2"/>
  <c r="I17" i="2"/>
  <c r="H19" i="2"/>
  <c r="I19" i="2"/>
  <c r="H20" i="2"/>
  <c r="I20" i="2"/>
  <c r="H21" i="2"/>
  <c r="I21" i="2"/>
  <c r="G22" i="2"/>
  <c r="I22" i="2" s="1"/>
  <c r="H22" i="2"/>
  <c r="G23" i="2"/>
  <c r="H23" i="2" s="1"/>
  <c r="H24" i="2"/>
  <c r="I24" i="2"/>
  <c r="H25" i="2"/>
  <c r="I25" i="2"/>
  <c r="I23" i="2" l="1"/>
  <c r="H7" i="2"/>
  <c r="H6" i="2" s="1"/>
  <c r="G6" i="2"/>
  <c r="I6" i="2" s="1"/>
  <c r="I14" i="2"/>
  <c r="I10" i="2"/>
  <c r="K26" i="1"/>
  <c r="K27" i="1"/>
  <c r="K25" i="1"/>
  <c r="K24" i="1"/>
  <c r="K23" i="1"/>
  <c r="K22" i="1"/>
  <c r="K20" i="1"/>
  <c r="K19" i="1"/>
  <c r="K18" i="1"/>
  <c r="C17" i="1"/>
  <c r="K17" i="1" s="1"/>
  <c r="J31" i="1" l="1"/>
  <c r="J30" i="1"/>
  <c r="J29" i="1"/>
  <c r="J28" i="1"/>
  <c r="J27" i="1"/>
  <c r="J25" i="1"/>
  <c r="J23" i="1"/>
  <c r="J21" i="1"/>
  <c r="J20" i="1"/>
  <c r="J19" i="1"/>
  <c r="J18" i="1"/>
  <c r="F31" i="1"/>
  <c r="F30" i="1"/>
  <c r="F29" i="1"/>
  <c r="F28" i="1"/>
  <c r="F27" i="1"/>
  <c r="F26" i="1"/>
  <c r="F25" i="1"/>
  <c r="F23" i="1"/>
  <c r="F21" i="1"/>
  <c r="F20" i="1"/>
  <c r="F19" i="1"/>
  <c r="F18" i="1"/>
  <c r="E24" i="1"/>
  <c r="F24" i="1" s="1"/>
  <c r="E22" i="1"/>
  <c r="J22" i="1" s="1"/>
  <c r="E26" i="1"/>
  <c r="J26" i="1" s="1"/>
  <c r="F22" i="1" l="1"/>
  <c r="E17" i="1"/>
  <c r="F17" i="1" s="1"/>
  <c r="J24" i="1"/>
  <c r="J17" i="1" l="1"/>
</calcChain>
</file>

<file path=xl/sharedStrings.xml><?xml version="1.0" encoding="utf-8"?>
<sst xmlns="http://schemas.openxmlformats.org/spreadsheetml/2006/main" count="184" uniqueCount="141">
  <si>
    <t>Općina Velika Ludina</t>
  </si>
  <si>
    <t/>
  </si>
  <si>
    <t>Svetog Mihaela 37</t>
  </si>
  <si>
    <t>44316 Velika Ludina</t>
  </si>
  <si>
    <t>OIB: 02359032919</t>
  </si>
  <si>
    <t>za razdoblje od 1.1.2025. do 30.6.2025.</t>
  </si>
  <si>
    <t>BROJ KONTA</t>
  </si>
  <si>
    <t>VRSTA PRIHODA / PRIMITAKA</t>
  </si>
  <si>
    <t>PLANIRANO</t>
  </si>
  <si>
    <t>REALIZIRANO</t>
  </si>
  <si>
    <t>RAZLIKA</t>
  </si>
  <si>
    <t xml:space="preserve">  </t>
  </si>
  <si>
    <t>SVEUKUPNO PRIHODI</t>
  </si>
  <si>
    <t>611</t>
  </si>
  <si>
    <t>Porez na dohodak</t>
  </si>
  <si>
    <t>613</t>
  </si>
  <si>
    <t>Porezi na imovinu</t>
  </si>
  <si>
    <t>614</t>
  </si>
  <si>
    <t>Porezi na robu i usluge</t>
  </si>
  <si>
    <t>632</t>
  </si>
  <si>
    <t>Pomoći od međunarodnih organizacija te institucija i tijela EU</t>
  </si>
  <si>
    <t>633</t>
  </si>
  <si>
    <t>Pomoći proračunu i izvanproračunskim korisnicima iz drugih proračuna</t>
  </si>
  <si>
    <t>641</t>
  </si>
  <si>
    <t>Prihodi od financijske imovine</t>
  </si>
  <si>
    <t>642</t>
  </si>
  <si>
    <t>Prihodi od nefinancijske imovine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</si>
  <si>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</si>
  <si>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</si>
  <si>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</si>
  <si>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</si>
  <si>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</si>
  <si>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</si>
  <si>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681</t>
  </si>
  <si>
    <t>Kazne i upravne mjere</t>
  </si>
  <si>
    <t>711</t>
  </si>
  <si>
    <t>Prihodi od prodaje materijalne imovine - prirodnih bogatstava</t>
  </si>
  <si>
    <t>721</t>
  </si>
  <si>
    <t>Prihodi od prodaje građevinskih objekata</t>
  </si>
  <si>
    <t>844</t>
  </si>
  <si>
    <t>Primljeni krediti i zajmovi od kreditnih i ostalih financijskih institucija izvan javnog sektora</t>
  </si>
  <si>
    <t>Izvršenje proračuna</t>
  </si>
  <si>
    <t>Otplata glavnice primljenih kredita i zajmova od kreditnih i ostalih financijskih institucija izvan</t>
  </si>
  <si>
    <t>544</t>
  </si>
  <si>
    <t>Nematerijalna proizvedena imovina</t>
  </si>
  <si>
    <t>426</t>
  </si>
  <si>
    <t>Knjige, umjetnička djela i ostale izložbene vrijednosti</t>
  </si>
  <si>
    <t>424</t>
  </si>
  <si>
    <t>Postrojenja i oprema</t>
  </si>
  <si>
    <t>422</t>
  </si>
  <si>
    <t>Građevinski objekti</t>
  </si>
  <si>
    <t>421</t>
  </si>
  <si>
    <t>Nematerijalna imovina</t>
  </si>
  <si>
    <t>412</t>
  </si>
  <si>
    <t>Kapitalne pomoći</t>
  </si>
  <si>
    <t>386</t>
  </si>
  <si>
    <t>Tekuće donacije</t>
  </si>
  <si>
    <t>381</t>
  </si>
  <si>
    <t>Ostale naknade građanima i kućanstvima iz proračuna</t>
  </si>
  <si>
    <t>372</t>
  </si>
  <si>
    <t>Pomoći drugom proračunu i izvanproračunskim korisnicima</t>
  </si>
  <si>
    <t>363</t>
  </si>
  <si>
    <t>Ostali financijski rashodi</t>
  </si>
  <si>
    <t>343</t>
  </si>
  <si>
    <t>Ostali nespomenuti rashodi poslovanja</t>
  </si>
  <si>
    <t>329</t>
  </si>
  <si>
    <t>Rashodi za usluge</t>
  </si>
  <si>
    <t>323</t>
  </si>
  <si>
    <t>Rashodi za materijal i energiju</t>
  </si>
  <si>
    <t>322</t>
  </si>
  <si>
    <t>Naknade troškova zaposlenima</t>
  </si>
  <si>
    <t>321</t>
  </si>
  <si>
    <t>Doprinosi na plaće</t>
  </si>
  <si>
    <t>313</t>
  </si>
  <si>
    <t>Ostali rashodi za zaposlene</t>
  </si>
  <si>
    <t>312</t>
  </si>
  <si>
    <t>Plaće (Bruto)</t>
  </si>
  <si>
    <t>311</t>
  </si>
  <si>
    <t>SVEUKUPNO RASHODI / IZDACI</t>
  </si>
  <si>
    <t>VRSTA RASHODA / IZDATAKA</t>
  </si>
  <si>
    <t>IZVRŠENJE 2024 od 01.01. do 30.06.</t>
  </si>
  <si>
    <t>INDEKS 5/4</t>
  </si>
  <si>
    <t>INDEKS 5/3</t>
  </si>
  <si>
    <t>IZVRŠENJE 2024           od 01.01 do 30.06</t>
  </si>
  <si>
    <t>Otplata glavnice primljenih zajmova od drugih razina vlasti</t>
  </si>
  <si>
    <t>Kazne, penali i naknade štete</t>
  </si>
  <si>
    <t>VIŠAK/MANJAK + NETO ZADUŽIVANJA/FINANCIRANJA + RASPOLOŽIVA SREDSTVA IZ PRETHODNIH GODINA</t>
  </si>
  <si>
    <t>Izdaci za financijsku imovinu i otplate zajmova</t>
  </si>
  <si>
    <t>Primici od financijske imovine i zaduživanja</t>
  </si>
  <si>
    <t>RAČUN ZADUŽIVANJA/FINANCIRANJA</t>
  </si>
  <si>
    <t>B.</t>
  </si>
  <si>
    <t>Rashodi za nabavu nefinancijske imovine</t>
  </si>
  <si>
    <t>Rashodi poslovanja</t>
  </si>
  <si>
    <t>Prihodi od prodaje nefinancijske imovine</t>
  </si>
  <si>
    <t>Prihodi poslovanja</t>
  </si>
  <si>
    <t>RAČUN PRIHODA I RASHODA</t>
  </si>
  <si>
    <t>A.</t>
  </si>
  <si>
    <t>INDEKS 3/1</t>
  </si>
  <si>
    <t>INDEKS 3/2</t>
  </si>
  <si>
    <t>IZVRŠENJE PRORAČUNA</t>
  </si>
  <si>
    <t>OIB:02359032919</t>
  </si>
  <si>
    <t>44316, Velika Ludina</t>
  </si>
  <si>
    <t xml:space="preserve">IZVRŠENJE 2024. GODINE </t>
  </si>
  <si>
    <t>Za razdoblje od 01.01.2025 do 30.06.2025</t>
  </si>
  <si>
    <t>Javne potrebe u kulturi</t>
  </si>
  <si>
    <t>Program  1015</t>
  </si>
  <si>
    <t>Dječji vrtić Ludina</t>
  </si>
  <si>
    <t>Program  1014</t>
  </si>
  <si>
    <t>Zaštita, očuvanje i unaprijeđenje zdravlja</t>
  </si>
  <si>
    <t>Razvoj civilnog društva</t>
  </si>
  <si>
    <t>Program  1013</t>
  </si>
  <si>
    <t>Program očuvanja kulturne baštine</t>
  </si>
  <si>
    <t>Program  1012</t>
  </si>
  <si>
    <t>Zaštita okoliša</t>
  </si>
  <si>
    <t>Program  1011</t>
  </si>
  <si>
    <t>Razvoj sporta i rekreacije</t>
  </si>
  <si>
    <t>Program  1010</t>
  </si>
  <si>
    <t>Socijalna skrb</t>
  </si>
  <si>
    <t>Program  1009</t>
  </si>
  <si>
    <t>Javne potrebe iznad standarda u školstvu</t>
  </si>
  <si>
    <t>Program  1008</t>
  </si>
  <si>
    <t>Potpora u poljoprivredi</t>
  </si>
  <si>
    <t>Program  1007</t>
  </si>
  <si>
    <t>Organiziranje i provođenje zaštite i spašavanja</t>
  </si>
  <si>
    <t>Program  1006</t>
  </si>
  <si>
    <t>Održavanje objekata i uređenje komunalne infrastrukture</t>
  </si>
  <si>
    <t>Program  1005</t>
  </si>
  <si>
    <t>Razvoj i sigurnost prometa</t>
  </si>
  <si>
    <t>Program  1004</t>
  </si>
  <si>
    <t>Upravljanje imovinom</t>
  </si>
  <si>
    <t>Program  1003</t>
  </si>
  <si>
    <t>Jedinstveni upravni odjel</t>
  </si>
  <si>
    <t>Program  1000</t>
  </si>
  <si>
    <t>Program političkih stranaka</t>
  </si>
  <si>
    <t>INDEKS</t>
  </si>
  <si>
    <t xml:space="preserve">Izvršenje proračuna po programima </t>
  </si>
  <si>
    <t xml:space="preserve">Pogram 1000 Općinsko Vijeće </t>
  </si>
  <si>
    <t xml:space="preserve">Program  1001 -Općinsko vijeće </t>
  </si>
  <si>
    <t>Općinsko vijeće</t>
  </si>
  <si>
    <t>Program 1002</t>
  </si>
  <si>
    <t>Opremanje uredskog prostora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</si>
</sst>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A]dd\.mm\.yyyy"/>
    <numFmt numFmtId="165" formatCode="[$-1041A]h:mm"/>
    <numFmt numFmtId="166" formatCode="[$-1041A]#,##0.00;\-#,##0.00"/>
    <numFmt numFmtId="167" formatCode="dd\.mm\.yyyy"/>
  </numFmts>
  <fonts count="19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none">
        <fgColor rgb="FF696969"/>
        <bgColor rgb="FF696969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rgb="FF696969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rgb="FF696969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rgb="FF69696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6" fillId="2" borderId="0"/>
    <xf numFmtId="0" fontId="6" fillId="2" borderId="0"/>
    <xf numFmtId="0" fontId="8" fillId="2" borderId="0"/>
  </cellStyleXfs>
  <cellXfs count="124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0" fontId="2" fillId="2" borderId="1" xfId="1" applyNumberFormat="1" applyFont="1" applyFill="1" applyBorder="1" applyAlignment="1">
      <alignment vertical="center" wrapText="1" readingOrder="1"/>
    </xf>
    <xf numFmtId="166" fontId="2" fillId="2" borderId="1" xfId="1" applyNumberFormat="1" applyFont="1" applyFill="1" applyBorder="1" applyAlignment="1">
      <alignment horizontal="right" vertical="center" wrapText="1" readingOrder="1"/>
    </xf>
    <xf numFmtId="0" fontId="5" fillId="4" borderId="1" xfId="1" applyNumberFormat="1" applyFont="1" applyFill="1" applyBorder="1" applyAlignment="1">
      <alignment horizontal="left" vertical="center" wrapText="1" readingOrder="1"/>
    </xf>
    <xf numFmtId="0" fontId="5" fillId="4" borderId="1" xfId="1" applyNumberFormat="1" applyFont="1" applyFill="1" applyBorder="1" applyAlignment="1">
      <alignment vertical="center" wrapText="1" readingOrder="1"/>
    </xf>
    <xf numFmtId="166" fontId="5" fillId="4" borderId="1" xfId="1" applyNumberFormat="1" applyFont="1" applyFill="1" applyBorder="1" applyAlignment="1">
      <alignment horizontal="right" vertical="center" wrapText="1" readingOrder="1"/>
    </xf>
    <xf numFmtId="0" fontId="2" fillId="3" borderId="1" xfId="1" applyNumberFormat="1" applyFont="1" applyFill="1" applyBorder="1" applyAlignment="1">
      <alignment horizontal="center" vertical="center" wrapText="1" readingOrder="1"/>
    </xf>
    <xf numFmtId="10" fontId="5" fillId="4" borderId="1" xfId="2" applyNumberFormat="1" applyFont="1" applyFill="1" applyBorder="1" applyAlignment="1">
      <alignment horizontal="right" vertical="center" wrapText="1" readingOrder="1"/>
    </xf>
    <xf numFmtId="10" fontId="2" fillId="2" borderId="1" xfId="2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1" fillId="2" borderId="0" xfId="3" applyFont="1" applyFill="1" applyBorder="1"/>
    <xf numFmtId="0" fontId="2" fillId="2" borderId="1" xfId="4" applyNumberFormat="1" applyFont="1" applyFill="1" applyBorder="1" applyAlignment="1">
      <alignment horizontal="left" vertical="center" wrapText="1" readingOrder="1"/>
    </xf>
    <xf numFmtId="0" fontId="5" fillId="4" borderId="1" xfId="4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2" fillId="3" borderId="1" xfId="1" applyNumberFormat="1" applyFont="1" applyFill="1" applyBorder="1" applyAlignment="1">
      <alignment horizontal="center" vertical="center" wrapText="1" readingOrder="1"/>
    </xf>
    <xf numFmtId="0" fontId="2" fillId="3" borderId="1" xfId="4" applyNumberFormat="1" applyFont="1" applyFill="1" applyBorder="1" applyAlignment="1">
      <alignment horizontal="center" vertical="center" wrapText="1" readingOrder="1"/>
    </xf>
    <xf numFmtId="166" fontId="2" fillId="2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2" fillId="3" borderId="1" xfId="4" applyNumberFormat="1" applyFont="1" applyFill="1" applyBorder="1" applyAlignment="1">
      <alignment horizontal="center" vertical="center" wrapText="1" readingOrder="1"/>
    </xf>
    <xf numFmtId="0" fontId="7" fillId="3" borderId="1" xfId="4" applyNumberFormat="1" applyFont="1" applyFill="1" applyBorder="1" applyAlignment="1">
      <alignment horizontal="center" vertical="center" wrapText="1" readingOrder="1"/>
    </xf>
    <xf numFmtId="0" fontId="1" fillId="3" borderId="1" xfId="4" applyNumberFormat="1" applyFont="1" applyFill="1" applyBorder="1" applyAlignment="1">
      <alignment horizontal="center" vertical="center" wrapText="1" readingOrder="1"/>
    </xf>
    <xf numFmtId="0" fontId="8" fillId="2" borderId="0" xfId="5"/>
    <xf numFmtId="4" fontId="9" fillId="2" borderId="1" xfId="5" applyNumberFormat="1" applyFont="1" applyBorder="1"/>
    <xf numFmtId="4" fontId="9" fillId="6" borderId="1" xfId="5" applyNumberFormat="1" applyFont="1" applyFill="1" applyBorder="1" applyAlignment="1">
      <alignment horizontal="center"/>
    </xf>
    <xf numFmtId="20" fontId="8" fillId="2" borderId="0" xfId="5" applyNumberFormat="1" applyFont="1" applyBorder="1" applyAlignment="1" applyProtection="1">
      <alignment horizontal="left"/>
    </xf>
    <xf numFmtId="0" fontId="8" fillId="2" borderId="0" xfId="5" applyFont="1" applyBorder="1" applyAlignment="1" applyProtection="1">
      <alignment horizontal="right"/>
    </xf>
    <xf numFmtId="167" fontId="8" fillId="2" borderId="0" xfId="5" applyNumberFormat="1" applyFont="1" applyBorder="1" applyAlignment="1" applyProtection="1">
      <alignment horizontal="left"/>
    </xf>
    <xf numFmtId="4" fontId="10" fillId="3" borderId="1" xfId="5" applyNumberFormat="1" applyFont="1" applyFill="1" applyBorder="1" applyAlignment="1">
      <alignment horizontal="center"/>
    </xf>
    <xf numFmtId="4" fontId="10" fillId="5" borderId="1" xfId="5" applyNumberFormat="1" applyFont="1" applyFill="1" applyBorder="1"/>
    <xf numFmtId="166" fontId="1" fillId="0" borderId="0" xfId="0" applyNumberFormat="1" applyFont="1" applyFill="1" applyBorder="1"/>
    <xf numFmtId="166" fontId="1" fillId="2" borderId="0" xfId="3" applyNumberFormat="1" applyFont="1" applyFill="1" applyBorder="1"/>
    <xf numFmtId="166" fontId="11" fillId="2" borderId="0" xfId="3" applyNumberFormat="1" applyFont="1" applyFill="1" applyBorder="1"/>
    <xf numFmtId="4" fontId="11" fillId="2" borderId="1" xfId="5" applyNumberFormat="1" applyFont="1" applyBorder="1"/>
    <xf numFmtId="4" fontId="12" fillId="2" borderId="1" xfId="5" applyNumberFormat="1" applyFont="1" applyBorder="1"/>
    <xf numFmtId="4" fontId="12" fillId="2" borderId="1" xfId="5" applyNumberFormat="1" applyFont="1" applyBorder="1" applyAlignment="1" applyProtection="1">
      <alignment horizontal="right"/>
    </xf>
    <xf numFmtId="4" fontId="13" fillId="5" borderId="1" xfId="5" applyNumberFormat="1" applyFont="1" applyFill="1" applyBorder="1"/>
    <xf numFmtId="10" fontId="11" fillId="2" borderId="1" xfId="2" applyNumberFormat="1" applyFont="1" applyFill="1" applyBorder="1" applyAlignment="1" applyProtection="1">
      <alignment horizontal="right"/>
    </xf>
    <xf numFmtId="4" fontId="14" fillId="5" borderId="1" xfId="5" applyNumberFormat="1" applyFont="1" applyFill="1" applyBorder="1"/>
    <xf numFmtId="166" fontId="15" fillId="4" borderId="1" xfId="4" applyNumberFormat="1" applyFont="1" applyFill="1" applyBorder="1" applyAlignment="1">
      <alignment horizontal="right" vertical="center" wrapText="1" readingOrder="1"/>
    </xf>
    <xf numFmtId="10" fontId="15" fillId="4" borderId="1" xfId="2" applyNumberFormat="1" applyFont="1" applyFill="1" applyBorder="1" applyAlignment="1">
      <alignment horizontal="right" vertical="center" wrapText="1" readingOrder="1"/>
    </xf>
    <xf numFmtId="166" fontId="7" fillId="2" borderId="1" xfId="4" applyNumberFormat="1" applyFont="1" applyFill="1" applyBorder="1" applyAlignment="1">
      <alignment horizontal="right" vertical="center" wrapText="1" readingOrder="1"/>
    </xf>
    <xf numFmtId="10" fontId="7" fillId="2" borderId="1" xfId="2" applyNumberFormat="1" applyFont="1" applyFill="1" applyBorder="1" applyAlignment="1">
      <alignment horizontal="right" vertical="center" wrapText="1" readingOrder="1"/>
    </xf>
    <xf numFmtId="4" fontId="7" fillId="0" borderId="1" xfId="0" applyNumberFormat="1" applyFont="1" applyBorder="1"/>
    <xf numFmtId="0" fontId="11" fillId="2" borderId="1" xfId="3" applyFont="1" applyFill="1" applyBorder="1"/>
    <xf numFmtId="4" fontId="7" fillId="0" borderId="1" xfId="0" applyNumberFormat="1" applyFont="1" applyBorder="1" applyAlignment="1">
      <alignment vertical="center"/>
    </xf>
    <xf numFmtId="4" fontId="15" fillId="4" borderId="1" xfId="1" applyNumberFormat="1" applyFont="1" applyFill="1" applyBorder="1" applyAlignment="1">
      <alignment vertical="center" wrapText="1" readingOrder="1"/>
    </xf>
    <xf numFmtId="0" fontId="7" fillId="2" borderId="1" xfId="1" applyNumberFormat="1" applyFont="1" applyFill="1" applyBorder="1" applyAlignment="1">
      <alignment vertical="center" wrapText="1" readingOrder="1"/>
    </xf>
    <xf numFmtId="4" fontId="12" fillId="3" borderId="1" xfId="5" applyNumberFormat="1" applyFont="1" applyFill="1" applyBorder="1" applyAlignment="1">
      <alignment horizontal="center" vertical="center" wrapText="1"/>
    </xf>
    <xf numFmtId="4" fontId="12" fillId="3" borderId="1" xfId="5" applyNumberFormat="1" applyFont="1" applyFill="1" applyBorder="1" applyAlignment="1">
      <alignment horizontal="center" vertical="center"/>
    </xf>
    <xf numFmtId="3" fontId="12" fillId="6" borderId="1" xfId="5" applyNumberFormat="1" applyFont="1" applyFill="1" applyBorder="1" applyAlignment="1">
      <alignment horizontal="center" wrapText="1"/>
    </xf>
    <xf numFmtId="3" fontId="12" fillId="6" borderId="1" xfId="5" applyNumberFormat="1" applyFont="1" applyFill="1" applyBorder="1" applyAlignment="1">
      <alignment horizontal="center"/>
    </xf>
    <xf numFmtId="4" fontId="8" fillId="0" borderId="1" xfId="0" applyNumberFormat="1" applyFont="1" applyBorder="1"/>
    <xf numFmtId="4" fontId="11" fillId="0" borderId="1" xfId="0" applyNumberFormat="1" applyFont="1" applyBorder="1"/>
    <xf numFmtId="10" fontId="12" fillId="2" borderId="1" xfId="2" applyNumberFormat="1" applyFont="1" applyFill="1" applyBorder="1" applyAlignment="1" applyProtection="1">
      <alignment horizontal="right"/>
    </xf>
    <xf numFmtId="0" fontId="11" fillId="3" borderId="1" xfId="4" applyNumberFormat="1" applyFont="1" applyFill="1" applyBorder="1" applyAlignment="1">
      <alignment horizontal="center" vertical="center" wrapText="1" readingOrder="1"/>
    </xf>
    <xf numFmtId="0" fontId="16" fillId="7" borderId="1" xfId="4" applyNumberFormat="1" applyFont="1" applyFill="1" applyBorder="1" applyAlignment="1">
      <alignment vertical="center" wrapText="1" readingOrder="1"/>
    </xf>
    <xf numFmtId="0" fontId="16" fillId="7" borderId="1" xfId="4" applyNumberFormat="1" applyFont="1" applyFill="1" applyBorder="1" applyAlignment="1">
      <alignment horizontal="left" vertical="center" wrapText="1" readingOrder="1"/>
    </xf>
    <xf numFmtId="166" fontId="5" fillId="9" borderId="1" xfId="4" applyNumberFormat="1" applyFont="1" applyFill="1" applyBorder="1" applyAlignment="1">
      <alignment horizontal="right" vertical="center" wrapText="1" readingOrder="1"/>
    </xf>
    <xf numFmtId="0" fontId="5" fillId="9" borderId="1" xfId="4" applyNumberFormat="1" applyFont="1" applyFill="1" applyBorder="1" applyAlignment="1">
      <alignment vertical="center" wrapText="1" readingOrder="1"/>
    </xf>
    <xf numFmtId="0" fontId="5" fillId="9" borderId="1" xfId="4" applyNumberFormat="1" applyFont="1" applyFill="1" applyBorder="1" applyAlignment="1">
      <alignment horizontal="left" vertical="center" wrapText="1" readingOrder="1"/>
    </xf>
    <xf numFmtId="0" fontId="2" fillId="2" borderId="0" xfId="4" applyNumberFormat="1" applyFont="1" applyFill="1" applyBorder="1" applyAlignment="1">
      <alignment vertical="top" wrapText="1" readingOrder="1"/>
    </xf>
    <xf numFmtId="0" fontId="12" fillId="11" borderId="1" xfId="4" applyNumberFormat="1" applyFont="1" applyFill="1" applyBorder="1" applyAlignment="1">
      <alignment horizontal="left" vertical="center" wrapText="1" readingOrder="1"/>
    </xf>
    <xf numFmtId="0" fontId="12" fillId="11" borderId="1" xfId="4" applyNumberFormat="1" applyFont="1" applyFill="1" applyBorder="1" applyAlignment="1">
      <alignment vertical="center" wrapText="1" readingOrder="1"/>
    </xf>
    <xf numFmtId="0" fontId="17" fillId="7" borderId="1" xfId="4" applyNumberFormat="1" applyFont="1" applyFill="1" applyBorder="1" applyAlignment="1">
      <alignment horizontal="left" vertical="center" wrapText="1" readingOrder="1"/>
    </xf>
    <xf numFmtId="0" fontId="17" fillId="7" borderId="1" xfId="4" applyNumberFormat="1" applyFont="1" applyFill="1" applyBorder="1" applyAlignment="1">
      <alignment vertical="center" wrapText="1" readingOrder="1"/>
    </xf>
    <xf numFmtId="10" fontId="5" fillId="9" borderId="1" xfId="2" applyNumberFormat="1" applyFont="1" applyFill="1" applyBorder="1" applyAlignment="1">
      <alignment horizontal="right" vertical="center" wrapText="1" readingOrder="1"/>
    </xf>
    <xf numFmtId="166" fontId="11" fillId="11" borderId="1" xfId="4" applyNumberFormat="1" applyFont="1" applyFill="1" applyBorder="1" applyAlignment="1">
      <alignment horizontal="right" vertical="center" wrapText="1" readingOrder="1"/>
    </xf>
    <xf numFmtId="10" fontId="11" fillId="11" borderId="1" xfId="2" applyNumberFormat="1" applyFont="1" applyFill="1" applyBorder="1" applyAlignment="1">
      <alignment horizontal="right" vertical="center" wrapText="1" readingOrder="1"/>
    </xf>
    <xf numFmtId="166" fontId="7" fillId="7" borderId="1" xfId="4" applyNumberFormat="1" applyFont="1" applyFill="1" applyBorder="1" applyAlignment="1">
      <alignment horizontal="right" vertical="center" wrapText="1" readingOrder="1"/>
    </xf>
    <xf numFmtId="10" fontId="7" fillId="7" borderId="1" xfId="2" applyNumberFormat="1" applyFont="1" applyFill="1" applyBorder="1" applyAlignment="1">
      <alignment horizontal="right" vertical="center" wrapText="1" readingOrder="1"/>
    </xf>
    <xf numFmtId="166" fontId="7" fillId="7" borderId="1" xfId="4" applyNumberFormat="1" applyFont="1" applyFill="1" applyBorder="1" applyAlignment="1">
      <alignment vertical="center" wrapText="1" readingOrder="1"/>
    </xf>
    <xf numFmtId="10" fontId="7" fillId="7" borderId="1" xfId="2" applyNumberFormat="1" applyFont="1" applyFill="1" applyBorder="1" applyAlignment="1">
      <alignment vertical="center" wrapText="1" readingOrder="1"/>
    </xf>
    <xf numFmtId="4" fontId="0" fillId="0" borderId="1" xfId="0" applyNumberFormat="1" applyBorder="1"/>
    <xf numFmtId="4" fontId="13" fillId="4" borderId="1" xfId="3" applyNumberFormat="1" applyFont="1" applyFill="1" applyBorder="1"/>
    <xf numFmtId="0" fontId="9" fillId="2" borderId="0" xfId="5" applyFont="1" applyBorder="1" applyAlignment="1" applyProtection="1">
      <alignment horizontal="center"/>
    </xf>
    <xf numFmtId="0" fontId="8" fillId="2" borderId="0" xfId="5"/>
    <xf numFmtId="4" fontId="9" fillId="2" borderId="0" xfId="5" applyNumberFormat="1" applyFont="1" applyBorder="1" applyAlignment="1" applyProtection="1">
      <alignment horizontal="center"/>
    </xf>
    <xf numFmtId="166" fontId="2" fillId="2" borderId="1" xfId="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/>
    <xf numFmtId="166" fontId="5" fillId="4" borderId="1" xfId="1" applyNumberFormat="1" applyFont="1" applyFill="1" applyBorder="1" applyAlignment="1">
      <alignment horizontal="right" vertical="center" wrapText="1" readingOrder="1"/>
    </xf>
    <xf numFmtId="0" fontId="1" fillId="5" borderId="1" xfId="0" applyFont="1" applyFill="1" applyBorder="1"/>
    <xf numFmtId="0" fontId="2" fillId="3" borderId="2" xfId="1" applyNumberFormat="1" applyFont="1" applyFill="1" applyBorder="1" applyAlignment="1">
      <alignment horizontal="center" vertical="center" wrapText="1" readingOrder="1"/>
    </xf>
    <xf numFmtId="0" fontId="2" fillId="3" borderId="3" xfId="1" applyNumberFormat="1" applyFont="1" applyFill="1" applyBorder="1" applyAlignment="1">
      <alignment horizontal="center" vertical="center" wrapText="1" readingOrder="1"/>
    </xf>
    <xf numFmtId="0" fontId="2" fillId="3" borderId="4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2" fillId="0" borderId="0" xfId="1" applyNumberFormat="1" applyFont="1" applyFill="1" applyBorder="1" applyAlignment="1">
      <alignment horizontal="left" vertical="top" wrapText="1" readingOrder="1"/>
    </xf>
    <xf numFmtId="165" fontId="2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2" fillId="3" borderId="1" xfId="1" applyNumberFormat="1" applyFont="1" applyFill="1" applyBorder="1" applyAlignment="1">
      <alignment horizontal="center" vertical="center" wrapText="1" readingOrder="1"/>
    </xf>
    <xf numFmtId="0" fontId="1" fillId="3" borderId="1" xfId="1" applyNumberFormat="1" applyFont="1" applyFill="1" applyBorder="1" applyAlignment="1">
      <alignment horizontal="center" vertical="top" wrapText="1"/>
    </xf>
    <xf numFmtId="0" fontId="2" fillId="2" borderId="2" xfId="4" applyNumberFormat="1" applyFont="1" applyFill="1" applyBorder="1" applyAlignment="1">
      <alignment vertical="center" wrapText="1" readingOrder="1"/>
    </xf>
    <xf numFmtId="0" fontId="2" fillId="2" borderId="4" xfId="4" applyNumberFormat="1" applyFont="1" applyFill="1" applyBorder="1" applyAlignment="1">
      <alignment vertical="center" wrapText="1" readingOrder="1"/>
    </xf>
    <xf numFmtId="166" fontId="7" fillId="2" borderId="2" xfId="4" applyNumberFormat="1" applyFont="1" applyFill="1" applyBorder="1" applyAlignment="1">
      <alignment horizontal="right" vertical="center" wrapText="1" readingOrder="1"/>
    </xf>
    <xf numFmtId="166" fontId="7" fillId="2" borderId="4" xfId="4" applyNumberFormat="1" applyFont="1" applyFill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" fillId="3" borderId="2" xfId="4" applyNumberFormat="1" applyFont="1" applyFill="1" applyBorder="1" applyAlignment="1">
      <alignment horizontal="center" vertical="center" wrapText="1" readingOrder="1"/>
    </xf>
    <xf numFmtId="0" fontId="2" fillId="3" borderId="4" xfId="4" applyNumberFormat="1" applyFont="1" applyFill="1" applyBorder="1" applyAlignment="1">
      <alignment horizontal="center" vertical="center" wrapText="1" readingOrder="1"/>
    </xf>
    <xf numFmtId="166" fontId="15" fillId="4" borderId="2" xfId="4" applyNumberFormat="1" applyFont="1" applyFill="1" applyBorder="1" applyAlignment="1">
      <alignment horizontal="right" vertical="center" wrapText="1" readingOrder="1"/>
    </xf>
    <xf numFmtId="166" fontId="15" fillId="4" borderId="4" xfId="4" applyNumberFormat="1" applyFont="1" applyFill="1" applyBorder="1" applyAlignment="1">
      <alignment horizontal="right" vertical="center" wrapText="1" readingOrder="1"/>
    </xf>
    <xf numFmtId="0" fontId="5" fillId="4" borderId="2" xfId="4" applyNumberFormat="1" applyFont="1" applyFill="1" applyBorder="1" applyAlignment="1">
      <alignment vertical="center" wrapText="1" readingOrder="1"/>
    </xf>
    <xf numFmtId="0" fontId="5" fillId="4" borderId="4" xfId="4" applyNumberFormat="1" applyFont="1" applyFill="1" applyBorder="1" applyAlignment="1">
      <alignment vertical="center" wrapText="1" readingOrder="1"/>
    </xf>
    <xf numFmtId="0" fontId="7" fillId="2" borderId="2" xfId="4" applyNumberFormat="1" applyFont="1" applyFill="1" applyBorder="1" applyAlignment="1">
      <alignment vertical="center" wrapText="1" readingOrder="1"/>
    </xf>
    <xf numFmtId="166" fontId="7" fillId="7" borderId="1" xfId="4" applyNumberFormat="1" applyFont="1" applyFill="1" applyBorder="1" applyAlignment="1">
      <alignment horizontal="right" vertical="center" wrapText="1" readingOrder="1"/>
    </xf>
    <xf numFmtId="0" fontId="18" fillId="8" borderId="1" xfId="3" applyFont="1" applyFill="1" applyBorder="1"/>
    <xf numFmtId="166" fontId="5" fillId="9" borderId="1" xfId="4" applyNumberFormat="1" applyFont="1" applyFill="1" applyBorder="1" applyAlignment="1">
      <alignment horizontal="right" vertical="center" wrapText="1" readingOrder="1"/>
    </xf>
    <xf numFmtId="0" fontId="1" fillId="10" borderId="1" xfId="3" applyFont="1" applyFill="1" applyBorder="1"/>
    <xf numFmtId="166" fontId="7" fillId="7" borderId="2" xfId="4" applyNumberFormat="1" applyFont="1" applyFill="1" applyBorder="1" applyAlignment="1">
      <alignment vertical="center" wrapText="1" readingOrder="1"/>
    </xf>
    <xf numFmtId="166" fontId="7" fillId="7" borderId="3" xfId="4" applyNumberFormat="1" applyFont="1" applyFill="1" applyBorder="1" applyAlignment="1">
      <alignment vertical="center" wrapText="1" readingOrder="1"/>
    </xf>
    <xf numFmtId="166" fontId="7" fillId="7" borderId="4" xfId="4" applyNumberFormat="1" applyFont="1" applyFill="1" applyBorder="1" applyAlignment="1">
      <alignment vertical="center" wrapText="1" readingOrder="1"/>
    </xf>
    <xf numFmtId="0" fontId="2" fillId="2" borderId="0" xfId="4" applyNumberFormat="1" applyFont="1" applyFill="1" applyBorder="1" applyAlignment="1">
      <alignment vertical="top" wrapText="1" readingOrder="1"/>
    </xf>
    <xf numFmtId="0" fontId="1" fillId="2" borderId="0" xfId="3" applyFont="1" applyFill="1" applyBorder="1"/>
    <xf numFmtId="164" fontId="2" fillId="2" borderId="0" xfId="4" applyNumberFormat="1" applyFont="1" applyFill="1" applyBorder="1" applyAlignment="1">
      <alignment horizontal="left" vertical="top" wrapText="1" readingOrder="1"/>
    </xf>
    <xf numFmtId="166" fontId="11" fillId="11" borderId="2" xfId="4" applyNumberFormat="1" applyFont="1" applyFill="1" applyBorder="1" applyAlignment="1">
      <alignment horizontal="right" vertical="center" wrapText="1" readingOrder="1"/>
    </xf>
    <xf numFmtId="166" fontId="11" fillId="11" borderId="3" xfId="4" applyNumberFormat="1" applyFont="1" applyFill="1" applyBorder="1" applyAlignment="1">
      <alignment horizontal="right" vertical="center" wrapText="1" readingOrder="1"/>
    </xf>
    <xf numFmtId="166" fontId="11" fillId="11" borderId="4" xfId="4" applyNumberFormat="1" applyFont="1" applyFill="1" applyBorder="1" applyAlignment="1">
      <alignment horizontal="right" vertical="center" wrapText="1" readingOrder="1"/>
    </xf>
    <xf numFmtId="0" fontId="3" fillId="2" borderId="0" xfId="4" applyNumberFormat="1" applyFont="1" applyFill="1" applyBorder="1" applyAlignment="1">
      <alignment horizontal="center" vertical="top" wrapText="1" readingOrder="1"/>
    </xf>
    <xf numFmtId="0" fontId="4" fillId="2" borderId="0" xfId="4" applyNumberFormat="1" applyFont="1" applyFill="1" applyBorder="1" applyAlignment="1">
      <alignment horizontal="center" vertical="top" wrapText="1" readingOrder="1"/>
    </xf>
    <xf numFmtId="0" fontId="2" fillId="3" borderId="1" xfId="4" applyNumberFormat="1" applyFont="1" applyFill="1" applyBorder="1" applyAlignment="1">
      <alignment horizontal="center" vertical="center" wrapText="1" readingOrder="1"/>
    </xf>
    <xf numFmtId="0" fontId="1" fillId="3" borderId="1" xfId="4" applyNumberFormat="1" applyFont="1" applyFill="1" applyBorder="1" applyAlignment="1">
      <alignment horizontal="center" vertical="top" wrapText="1" readingOrder="1"/>
    </xf>
  </cellXfs>
  <cellStyles count="6">
    <cellStyle name="Normal" xfId="1"/>
    <cellStyle name="Normal 2" xfId="4"/>
    <cellStyle name="Normalno" xfId="0" builtinId="0"/>
    <cellStyle name="Normalno 2" xfId="3"/>
    <cellStyle name="Normalno 3" xfId="5"/>
    <cellStyle name="Postota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workbookViewId="0">
      <selection activeCell="B25" sqref="B25"/>
    </sheetView>
  </sheetViews>
  <sheetFormatPr defaultRowHeight="15" x14ac:dyDescent="0.25"/>
  <cols>
    <col min="1" max="1" width="13.28515625" customWidth="1"/>
    <col min="2" max="2" width="60" customWidth="1"/>
    <col min="3" max="3" width="15.85546875" style="15" customWidth="1"/>
    <col min="4" max="5" width="14.85546875" customWidth="1"/>
    <col min="6" max="6" width="2.7109375" customWidth="1"/>
    <col min="7" max="7" width="10.28515625" customWidth="1"/>
    <col min="8" max="8" width="0.5703125" customWidth="1"/>
    <col min="9" max="9" width="1.28515625" customWidth="1"/>
    <col min="10" max="10" width="9.42578125" customWidth="1"/>
    <col min="11" max="11" width="11" bestFit="1" customWidth="1"/>
    <col min="13" max="14" width="11.7109375" bestFit="1" customWidth="1"/>
  </cols>
  <sheetData>
    <row r="1" spans="1:11" x14ac:dyDescent="0.25">
      <c r="A1" s="86" t="s">
        <v>0</v>
      </c>
      <c r="B1" s="87"/>
      <c r="C1" s="87"/>
      <c r="D1" s="87"/>
      <c r="E1" s="87"/>
      <c r="F1" s="87"/>
      <c r="G1" s="1"/>
      <c r="I1" s="88"/>
      <c r="J1" s="87"/>
    </row>
    <row r="2" spans="1:11" ht="1.35" customHeight="1" x14ac:dyDescent="0.25"/>
    <row r="3" spans="1:11" x14ac:dyDescent="0.25">
      <c r="A3" s="86" t="s">
        <v>1</v>
      </c>
      <c r="B3" s="87"/>
      <c r="C3" s="87"/>
      <c r="D3" s="87"/>
      <c r="E3" s="87"/>
      <c r="F3" s="87"/>
      <c r="G3" s="1"/>
      <c r="I3" s="89"/>
      <c r="J3" s="87"/>
    </row>
    <row r="4" spans="1:11" ht="1.35" customHeight="1" x14ac:dyDescent="0.25"/>
    <row r="5" spans="1:11" ht="12.75" customHeight="1" x14ac:dyDescent="0.25">
      <c r="A5" s="86" t="s">
        <v>2</v>
      </c>
      <c r="B5" s="87"/>
      <c r="C5" s="87"/>
      <c r="D5" s="87"/>
      <c r="E5" s="87"/>
      <c r="F5" s="87"/>
      <c r="G5" s="87"/>
      <c r="H5" s="87"/>
      <c r="I5" s="87"/>
      <c r="J5" s="87"/>
    </row>
    <row r="6" spans="1:11" ht="1.35" customHeight="1" x14ac:dyDescent="0.25"/>
    <row r="7" spans="1:11" ht="12.75" customHeight="1" x14ac:dyDescent="0.25">
      <c r="A7" s="86" t="s">
        <v>3</v>
      </c>
      <c r="B7" s="87"/>
      <c r="C7" s="87"/>
      <c r="D7" s="87"/>
      <c r="E7" s="87"/>
      <c r="F7" s="87"/>
      <c r="G7" s="87"/>
      <c r="H7" s="87"/>
      <c r="I7" s="87"/>
      <c r="J7" s="87"/>
    </row>
    <row r="8" spans="1:11" ht="1.35" customHeight="1" x14ac:dyDescent="0.25"/>
    <row r="9" spans="1:11" ht="12.75" customHeight="1" x14ac:dyDescent="0.25">
      <c r="A9" s="86" t="s">
        <v>4</v>
      </c>
      <c r="B9" s="87"/>
      <c r="C9" s="87"/>
      <c r="D9" s="87"/>
      <c r="E9" s="87"/>
      <c r="F9" s="87"/>
      <c r="G9" s="87"/>
      <c r="H9" s="87"/>
      <c r="I9" s="87"/>
      <c r="J9" s="87"/>
    </row>
    <row r="10" spans="1:11" ht="8.4499999999999993" customHeight="1" x14ac:dyDescent="0.25"/>
    <row r="11" spans="1:11" ht="19.899999999999999" customHeight="1" x14ac:dyDescent="0.25">
      <c r="A11" s="90" t="s">
        <v>41</v>
      </c>
      <c r="B11" s="87"/>
      <c r="C11" s="87"/>
      <c r="D11" s="87"/>
      <c r="E11" s="87"/>
      <c r="F11" s="87"/>
      <c r="G11" s="87"/>
      <c r="H11" s="87"/>
      <c r="I11" s="87"/>
      <c r="J11" s="87"/>
    </row>
    <row r="12" spans="1:11" ht="1.5" customHeight="1" x14ac:dyDescent="0.25"/>
    <row r="13" spans="1:11" ht="19.899999999999999" customHeight="1" x14ac:dyDescent="0.25">
      <c r="A13" s="91" t="s">
        <v>5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1" ht="8.65" customHeight="1" x14ac:dyDescent="0.25"/>
    <row r="15" spans="1:11" ht="36" x14ac:dyDescent="0.25">
      <c r="A15" s="8" t="s">
        <v>6</v>
      </c>
      <c r="B15" s="8" t="s">
        <v>7</v>
      </c>
      <c r="C15" s="16" t="s">
        <v>80</v>
      </c>
      <c r="D15" s="8" t="s">
        <v>8</v>
      </c>
      <c r="E15" s="8" t="s">
        <v>9</v>
      </c>
      <c r="F15" s="92" t="s">
        <v>10</v>
      </c>
      <c r="G15" s="93"/>
      <c r="H15" s="93"/>
      <c r="I15" s="93"/>
      <c r="J15" s="8" t="s">
        <v>81</v>
      </c>
      <c r="K15" s="16" t="s">
        <v>82</v>
      </c>
    </row>
    <row r="16" spans="1:11" s="15" customFormat="1" x14ac:dyDescent="0.2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83">
        <v>6</v>
      </c>
      <c r="G16" s="84"/>
      <c r="H16" s="84"/>
      <c r="I16" s="85"/>
      <c r="J16" s="16">
        <v>7</v>
      </c>
      <c r="K16" s="16">
        <v>8</v>
      </c>
    </row>
    <row r="17" spans="1:14" x14ac:dyDescent="0.25">
      <c r="A17" s="5" t="s">
        <v>11</v>
      </c>
      <c r="B17" s="6" t="s">
        <v>12</v>
      </c>
      <c r="C17" s="47">
        <f>SUM(C18:C31)</f>
        <v>768996.50000000012</v>
      </c>
      <c r="D17" s="7">
        <v>11464749</v>
      </c>
      <c r="E17" s="7">
        <f>SUM(E18:E31)</f>
        <v>1607773.2300000004</v>
      </c>
      <c r="F17" s="81">
        <f>D17-E17</f>
        <v>9856975.7699999996</v>
      </c>
      <c r="G17" s="82"/>
      <c r="H17" s="82"/>
      <c r="I17" s="82"/>
      <c r="J17" s="9">
        <f>E17/D17*100%</f>
        <v>0.14023623456562376</v>
      </c>
      <c r="K17" s="9">
        <f>E17/C17*100%</f>
        <v>2.0907419344561391</v>
      </c>
    </row>
    <row r="18" spans="1:14" x14ac:dyDescent="0.25">
      <c r="A18" s="2" t="s">
        <v>13</v>
      </c>
      <c r="B18" s="3" t="s">
        <v>14</v>
      </c>
      <c r="C18" s="44">
        <v>316561.28000000003</v>
      </c>
      <c r="D18" s="4">
        <v>1121825.81</v>
      </c>
      <c r="E18" s="4">
        <v>505722.48</v>
      </c>
      <c r="F18" s="79">
        <f t="shared" ref="F18:F31" si="0">D18-E18</f>
        <v>616103.33000000007</v>
      </c>
      <c r="G18" s="80"/>
      <c r="H18" s="80"/>
      <c r="I18" s="80"/>
      <c r="J18" s="10">
        <f t="shared" ref="J18:J31" si="1">E18/D18*100%</f>
        <v>0.45080303509864866</v>
      </c>
      <c r="K18" s="10">
        <f t="shared" ref="K18:K27" si="2">E18/C18*100%</f>
        <v>1.5975500225422388</v>
      </c>
    </row>
    <row r="19" spans="1:14" x14ac:dyDescent="0.25">
      <c r="A19" s="2" t="s">
        <v>15</v>
      </c>
      <c r="B19" s="3" t="s">
        <v>16</v>
      </c>
      <c r="C19" s="44">
        <v>16336.46</v>
      </c>
      <c r="D19" s="4">
        <v>50000</v>
      </c>
      <c r="E19" s="4">
        <v>24045.11</v>
      </c>
      <c r="F19" s="79">
        <f t="shared" si="0"/>
        <v>25954.89</v>
      </c>
      <c r="G19" s="80"/>
      <c r="H19" s="80"/>
      <c r="I19" s="80"/>
      <c r="J19" s="10">
        <f t="shared" si="1"/>
        <v>0.4809022</v>
      </c>
      <c r="K19" s="10">
        <f t="shared" si="2"/>
        <v>1.471867834279887</v>
      </c>
      <c r="N19" s="31"/>
    </row>
    <row r="20" spans="1:14" x14ac:dyDescent="0.25">
      <c r="A20" s="2" t="s">
        <v>17</v>
      </c>
      <c r="B20" s="3" t="s">
        <v>18</v>
      </c>
      <c r="C20" s="44">
        <v>2508.64</v>
      </c>
      <c r="D20" s="4">
        <v>10000</v>
      </c>
      <c r="E20" s="4">
        <v>2495.3000000000002</v>
      </c>
      <c r="F20" s="79">
        <f t="shared" si="0"/>
        <v>7504.7</v>
      </c>
      <c r="G20" s="80"/>
      <c r="H20" s="80"/>
      <c r="I20" s="80"/>
      <c r="J20" s="10">
        <f t="shared" si="1"/>
        <v>0.24953000000000003</v>
      </c>
      <c r="K20" s="10">
        <f t="shared" si="2"/>
        <v>0.99468237770265977</v>
      </c>
      <c r="M20" s="31"/>
      <c r="N20" s="31"/>
    </row>
    <row r="21" spans="1:14" x14ac:dyDescent="0.25">
      <c r="A21" s="2" t="s">
        <v>19</v>
      </c>
      <c r="B21" s="3" t="s">
        <v>20</v>
      </c>
      <c r="C21" s="44">
        <v>0</v>
      </c>
      <c r="D21" s="4">
        <v>6600000</v>
      </c>
      <c r="E21" s="4">
        <v>324517.94</v>
      </c>
      <c r="F21" s="79">
        <f t="shared" si="0"/>
        <v>6275482.0599999996</v>
      </c>
      <c r="G21" s="80"/>
      <c r="H21" s="80"/>
      <c r="I21" s="80"/>
      <c r="J21" s="10">
        <f t="shared" si="1"/>
        <v>4.9169384848484848E-2</v>
      </c>
      <c r="K21" s="10">
        <v>0</v>
      </c>
    </row>
    <row r="22" spans="1:14" ht="23.25" customHeight="1" x14ac:dyDescent="0.25">
      <c r="A22" s="2" t="s">
        <v>21</v>
      </c>
      <c r="B22" s="3" t="s">
        <v>22</v>
      </c>
      <c r="C22" s="46">
        <v>249252.98</v>
      </c>
      <c r="D22" s="4">
        <v>360000</v>
      </c>
      <c r="E22" s="4">
        <f>273762.7+3604.4</f>
        <v>277367.10000000003</v>
      </c>
      <c r="F22" s="79">
        <f t="shared" si="0"/>
        <v>82632.899999999965</v>
      </c>
      <c r="G22" s="80"/>
      <c r="H22" s="80"/>
      <c r="I22" s="80"/>
      <c r="J22" s="10">
        <f t="shared" si="1"/>
        <v>0.77046416666666673</v>
      </c>
      <c r="K22" s="10">
        <f t="shared" si="2"/>
        <v>1.1127935160494371</v>
      </c>
    </row>
    <row r="23" spans="1:14" x14ac:dyDescent="0.25">
      <c r="A23" s="2" t="s">
        <v>23</v>
      </c>
      <c r="B23" s="3" t="s">
        <v>24</v>
      </c>
      <c r="C23" s="74">
        <v>18.55</v>
      </c>
      <c r="D23" s="4">
        <v>5000</v>
      </c>
      <c r="E23" s="4">
        <v>37.47</v>
      </c>
      <c r="F23" s="79">
        <f t="shared" si="0"/>
        <v>4962.53</v>
      </c>
      <c r="G23" s="80"/>
      <c r="H23" s="80"/>
      <c r="I23" s="80"/>
      <c r="J23" s="10">
        <f t="shared" si="1"/>
        <v>7.4939999999999998E-3</v>
      </c>
      <c r="K23" s="10">
        <f t="shared" si="2"/>
        <v>2.0199460916442047</v>
      </c>
    </row>
    <row r="24" spans="1:14" x14ac:dyDescent="0.25">
      <c r="A24" s="2" t="s">
        <v>25</v>
      </c>
      <c r="B24" s="3" t="s">
        <v>26</v>
      </c>
      <c r="C24" s="74">
        <v>90919.360000000001</v>
      </c>
      <c r="D24" s="4">
        <v>200000</v>
      </c>
      <c r="E24" s="4">
        <f>81853.35+0.15+152.01</f>
        <v>82005.509999999995</v>
      </c>
      <c r="F24" s="79">
        <f t="shared" si="0"/>
        <v>117994.49</v>
      </c>
      <c r="G24" s="80"/>
      <c r="H24" s="80"/>
      <c r="I24" s="80"/>
      <c r="J24" s="10">
        <f t="shared" si="1"/>
        <v>0.41002754999999996</v>
      </c>
      <c r="K24" s="10">
        <f t="shared" si="2"/>
        <v>0.90195872474245298</v>
      </c>
    </row>
    <row r="25" spans="1:14" x14ac:dyDescent="0.25">
      <c r="A25" s="2" t="s">
        <v>27</v>
      </c>
      <c r="B25" s="3" t="s">
        <v>28</v>
      </c>
      <c r="C25" s="74">
        <v>11.45</v>
      </c>
      <c r="D25" s="4">
        <v>5000</v>
      </c>
      <c r="E25" s="4">
        <v>4.0999999999999996</v>
      </c>
      <c r="F25" s="79">
        <f t="shared" si="0"/>
        <v>4995.8999999999996</v>
      </c>
      <c r="G25" s="80"/>
      <c r="H25" s="80"/>
      <c r="I25" s="80"/>
      <c r="J25" s="10">
        <f t="shared" si="1"/>
        <v>8.1999999999999998E-4</v>
      </c>
      <c r="K25" s="10">
        <f t="shared" si="2"/>
        <v>0.35807860262008734</v>
      </c>
    </row>
    <row r="26" spans="1:14" x14ac:dyDescent="0.25">
      <c r="A26" s="2" t="s">
        <v>29</v>
      </c>
      <c r="B26" s="3" t="s">
        <v>30</v>
      </c>
      <c r="C26" s="74">
        <v>39399.19</v>
      </c>
      <c r="D26" s="4">
        <v>155000</v>
      </c>
      <c r="E26" s="4">
        <f>44083.32+32100.74</f>
        <v>76184.06</v>
      </c>
      <c r="F26" s="79">
        <f t="shared" si="0"/>
        <v>78815.94</v>
      </c>
      <c r="G26" s="80"/>
      <c r="H26" s="80"/>
      <c r="I26" s="80"/>
      <c r="J26" s="10">
        <f t="shared" si="1"/>
        <v>0.491510064516129</v>
      </c>
      <c r="K26" s="10">
        <f>E26/C26*100%</f>
        <v>1.933645336363514</v>
      </c>
    </row>
    <row r="27" spans="1:14" x14ac:dyDescent="0.25">
      <c r="A27" s="2" t="s">
        <v>31</v>
      </c>
      <c r="B27" s="3" t="s">
        <v>32</v>
      </c>
      <c r="C27" s="74">
        <v>53988.59</v>
      </c>
      <c r="D27" s="4">
        <v>450000</v>
      </c>
      <c r="E27" s="4">
        <v>51941.77</v>
      </c>
      <c r="F27" s="79">
        <f t="shared" si="0"/>
        <v>398058.23</v>
      </c>
      <c r="G27" s="80"/>
      <c r="H27" s="80"/>
      <c r="I27" s="80"/>
      <c r="J27" s="10">
        <f t="shared" si="1"/>
        <v>0.11542615555555555</v>
      </c>
      <c r="K27" s="10">
        <f t="shared" si="2"/>
        <v>0.96208791524283188</v>
      </c>
    </row>
    <row r="28" spans="1:14" x14ac:dyDescent="0.25">
      <c r="A28" s="2" t="s">
        <v>33</v>
      </c>
      <c r="B28" s="3" t="s">
        <v>34</v>
      </c>
      <c r="C28" s="74">
        <v>0</v>
      </c>
      <c r="D28" s="4">
        <v>5000</v>
      </c>
      <c r="E28" s="4">
        <v>90</v>
      </c>
      <c r="F28" s="79">
        <f t="shared" si="0"/>
        <v>4910</v>
      </c>
      <c r="G28" s="80"/>
      <c r="H28" s="80"/>
      <c r="I28" s="80"/>
      <c r="J28" s="10">
        <f t="shared" si="1"/>
        <v>1.7999999999999999E-2</v>
      </c>
      <c r="K28" s="10">
        <v>0</v>
      </c>
    </row>
    <row r="29" spans="1:14" x14ac:dyDescent="0.25">
      <c r="A29" s="2" t="s">
        <v>35</v>
      </c>
      <c r="B29" s="3" t="s">
        <v>36</v>
      </c>
      <c r="C29" s="48">
        <v>0</v>
      </c>
      <c r="D29" s="4">
        <v>1550000</v>
      </c>
      <c r="E29" s="4">
        <v>24078.01</v>
      </c>
      <c r="F29" s="79">
        <f t="shared" si="0"/>
        <v>1525921.99</v>
      </c>
      <c r="G29" s="80"/>
      <c r="H29" s="80"/>
      <c r="I29" s="80"/>
      <c r="J29" s="10">
        <f t="shared" si="1"/>
        <v>1.55342E-2</v>
      </c>
      <c r="K29" s="10">
        <v>0</v>
      </c>
    </row>
    <row r="30" spans="1:14" x14ac:dyDescent="0.25">
      <c r="A30" s="2" t="s">
        <v>37</v>
      </c>
      <c r="B30" s="3" t="s">
        <v>38</v>
      </c>
      <c r="C30" s="48">
        <v>0</v>
      </c>
      <c r="D30" s="4">
        <v>200000</v>
      </c>
      <c r="E30" s="4">
        <v>0</v>
      </c>
      <c r="F30" s="79">
        <f t="shared" si="0"/>
        <v>200000</v>
      </c>
      <c r="G30" s="80"/>
      <c r="H30" s="80"/>
      <c r="I30" s="80"/>
      <c r="J30" s="10">
        <f t="shared" si="1"/>
        <v>0</v>
      </c>
      <c r="K30" s="10">
        <v>0</v>
      </c>
    </row>
    <row r="31" spans="1:14" ht="24" x14ac:dyDescent="0.25">
      <c r="A31" s="2" t="s">
        <v>39</v>
      </c>
      <c r="B31" s="3" t="s">
        <v>40</v>
      </c>
      <c r="C31" s="48">
        <v>0</v>
      </c>
      <c r="D31" s="4">
        <v>752923.19</v>
      </c>
      <c r="E31" s="4">
        <v>239284.38</v>
      </c>
      <c r="F31" s="79">
        <f t="shared" si="0"/>
        <v>513638.80999999994</v>
      </c>
      <c r="G31" s="80"/>
      <c r="H31" s="80"/>
      <c r="I31" s="80"/>
      <c r="J31" s="10">
        <f t="shared" si="1"/>
        <v>0.31780715905429879</v>
      </c>
      <c r="K31" s="10">
        <v>0</v>
      </c>
    </row>
  </sheetData>
  <mergeCells count="26">
    <mergeCell ref="F16:I16"/>
    <mergeCell ref="A1:F1"/>
    <mergeCell ref="I1:J1"/>
    <mergeCell ref="A3:F3"/>
    <mergeCell ref="I3:J3"/>
    <mergeCell ref="A5:J5"/>
    <mergeCell ref="A7:J7"/>
    <mergeCell ref="A9:J9"/>
    <mergeCell ref="A11:J11"/>
    <mergeCell ref="A13:J13"/>
    <mergeCell ref="F15:I15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/>
  <headerFooter alignWithMargins="0">
    <oddFooter>&amp;L&amp;"Arial,Regular"&amp;8 LC147RP-IRS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E26" sqref="E26:F26"/>
    </sheetView>
  </sheetViews>
  <sheetFormatPr defaultRowHeight="15" x14ac:dyDescent="0.25"/>
  <cols>
    <col min="1" max="1" width="10.7109375" style="12" customWidth="1"/>
    <col min="2" max="2" width="26.5703125" style="12" customWidth="1"/>
    <col min="3" max="3" width="33" style="12" customWidth="1"/>
    <col min="4" max="4" width="19.85546875" style="12" customWidth="1"/>
    <col min="5" max="5" width="5.85546875" style="12" customWidth="1"/>
    <col min="6" max="6" width="9" style="12" customWidth="1"/>
    <col min="7" max="8" width="14.85546875" style="12" customWidth="1"/>
    <col min="9" max="9" width="9.42578125" style="12" customWidth="1"/>
    <col min="10" max="10" width="9.140625" style="12" customWidth="1"/>
    <col min="11" max="12" width="9.140625" style="12"/>
    <col min="13" max="13" width="11.7109375" style="12" bestFit="1" customWidth="1"/>
    <col min="14" max="16384" width="9.140625" style="12"/>
  </cols>
  <sheetData>
    <row r="1" spans="1:13" ht="21" customHeight="1" x14ac:dyDescent="0.25">
      <c r="A1" s="90" t="s">
        <v>41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ht="17.25" customHeight="1" x14ac:dyDescent="0.25">
      <c r="A2" s="11"/>
      <c r="B2" s="11"/>
      <c r="C2" s="11"/>
      <c r="D2" s="19"/>
      <c r="E2" s="11"/>
      <c r="F2" s="11"/>
      <c r="G2" s="11"/>
      <c r="H2" s="11"/>
      <c r="I2" s="11"/>
      <c r="J2" s="11"/>
    </row>
    <row r="3" spans="1:13" ht="14.25" customHeight="1" x14ac:dyDescent="0.25">
      <c r="A3" s="91" t="s">
        <v>5</v>
      </c>
      <c r="B3" s="87"/>
      <c r="C3" s="87"/>
      <c r="D3" s="87"/>
      <c r="E3" s="87"/>
      <c r="F3" s="87"/>
      <c r="G3" s="87"/>
      <c r="H3" s="87"/>
      <c r="I3" s="87"/>
      <c r="J3" s="87"/>
    </row>
    <row r="4" spans="1:13" ht="30.75" customHeight="1" x14ac:dyDescent="0.25">
      <c r="A4" s="17" t="s">
        <v>6</v>
      </c>
      <c r="B4" s="100" t="s">
        <v>79</v>
      </c>
      <c r="C4" s="101"/>
      <c r="D4" s="56" t="s">
        <v>83</v>
      </c>
      <c r="E4" s="100" t="s">
        <v>8</v>
      </c>
      <c r="F4" s="101"/>
      <c r="G4" s="17" t="s">
        <v>9</v>
      </c>
      <c r="H4" s="17" t="s">
        <v>10</v>
      </c>
      <c r="I4" s="21" t="s">
        <v>81</v>
      </c>
      <c r="J4" s="21" t="s">
        <v>82</v>
      </c>
    </row>
    <row r="5" spans="1:13" ht="15.75" customHeight="1" x14ac:dyDescent="0.25">
      <c r="A5" s="20">
        <v>1</v>
      </c>
      <c r="B5" s="100">
        <v>2</v>
      </c>
      <c r="C5" s="101"/>
      <c r="D5" s="22">
        <v>3</v>
      </c>
      <c r="E5" s="100">
        <v>4</v>
      </c>
      <c r="F5" s="101"/>
      <c r="G5" s="20">
        <v>5</v>
      </c>
      <c r="H5" s="20">
        <v>6</v>
      </c>
      <c r="I5" s="21">
        <v>7</v>
      </c>
      <c r="J5" s="21">
        <v>8</v>
      </c>
    </row>
    <row r="6" spans="1:13" x14ac:dyDescent="0.25">
      <c r="A6" s="14" t="s">
        <v>11</v>
      </c>
      <c r="B6" s="104" t="s">
        <v>78</v>
      </c>
      <c r="C6" s="105"/>
      <c r="D6" s="75">
        <f>SUM(D7:D26)</f>
        <v>835451.74</v>
      </c>
      <c r="E6" s="102">
        <f>SUM(E7:F25)</f>
        <v>11464749</v>
      </c>
      <c r="F6" s="103"/>
      <c r="G6" s="40">
        <f>SUM(G7:G25)</f>
        <v>1460585.34</v>
      </c>
      <c r="H6" s="40">
        <f>SUM(H7:H25)</f>
        <v>10004163.66</v>
      </c>
      <c r="I6" s="41">
        <f>G6/E6*100%</f>
        <v>0.12739793431151436</v>
      </c>
      <c r="J6" s="41">
        <f>G6/D6*100%</f>
        <v>1.7482581818550047</v>
      </c>
    </row>
    <row r="7" spans="1:13" x14ac:dyDescent="0.25">
      <c r="A7" s="13" t="s">
        <v>77</v>
      </c>
      <c r="B7" s="94" t="s">
        <v>76</v>
      </c>
      <c r="C7" s="95"/>
      <c r="D7" s="44">
        <v>228120.89</v>
      </c>
      <c r="E7" s="96">
        <v>605000</v>
      </c>
      <c r="F7" s="97"/>
      <c r="G7" s="42">
        <f>142612.54+172654.8+9805.43</f>
        <v>325072.76999999996</v>
      </c>
      <c r="H7" s="42">
        <f t="shared" ref="H7:H25" si="0">E7-G7</f>
        <v>279927.23000000004</v>
      </c>
      <c r="I7" s="43">
        <f t="shared" ref="I7:I25" si="1">G7/E7*100%</f>
        <v>0.53731036363636353</v>
      </c>
      <c r="J7" s="43">
        <f t="shared" ref="J7:J23" si="2">G7/D7*100%</f>
        <v>1.4250021994916815</v>
      </c>
    </row>
    <row r="8" spans="1:13" x14ac:dyDescent="0.25">
      <c r="A8" s="13" t="s">
        <v>75</v>
      </c>
      <c r="B8" s="94" t="s">
        <v>74</v>
      </c>
      <c r="C8" s="95"/>
      <c r="D8" s="44">
        <v>18524.939999999999</v>
      </c>
      <c r="E8" s="96">
        <v>40200</v>
      </c>
      <c r="F8" s="97"/>
      <c r="G8" s="42">
        <f>11780+7518.68+700</f>
        <v>19998.68</v>
      </c>
      <c r="H8" s="42">
        <f t="shared" si="0"/>
        <v>20201.32</v>
      </c>
      <c r="I8" s="43">
        <f t="shared" si="1"/>
        <v>0.49747960199004976</v>
      </c>
      <c r="J8" s="43">
        <f t="shared" si="2"/>
        <v>1.079554373725367</v>
      </c>
    </row>
    <row r="9" spans="1:13" x14ac:dyDescent="0.25">
      <c r="A9" s="13" t="s">
        <v>73</v>
      </c>
      <c r="B9" s="94" t="s">
        <v>72</v>
      </c>
      <c r="C9" s="95"/>
      <c r="D9" s="44">
        <v>37640.03</v>
      </c>
      <c r="E9" s="96">
        <v>99000</v>
      </c>
      <c r="F9" s="97"/>
      <c r="G9" s="42">
        <f>23531.12+28477.45+1617.9</f>
        <v>53626.47</v>
      </c>
      <c r="H9" s="42">
        <f t="shared" si="0"/>
        <v>45373.53</v>
      </c>
      <c r="I9" s="43">
        <f t="shared" si="1"/>
        <v>0.54168151515151519</v>
      </c>
      <c r="J9" s="43">
        <f t="shared" si="2"/>
        <v>1.4247191088848761</v>
      </c>
    </row>
    <row r="10" spans="1:13" x14ac:dyDescent="0.25">
      <c r="A10" s="13" t="s">
        <v>71</v>
      </c>
      <c r="B10" s="94" t="s">
        <v>70</v>
      </c>
      <c r="C10" s="95"/>
      <c r="D10" s="44">
        <v>5225.46</v>
      </c>
      <c r="E10" s="96">
        <v>15800</v>
      </c>
      <c r="F10" s="97"/>
      <c r="G10" s="42">
        <f>2630.62+2997.06+257.55</f>
        <v>5885.2300000000005</v>
      </c>
      <c r="H10" s="42">
        <f t="shared" si="0"/>
        <v>9914.77</v>
      </c>
      <c r="I10" s="43">
        <f t="shared" si="1"/>
        <v>0.37248291139240508</v>
      </c>
      <c r="J10" s="43">
        <f t="shared" si="2"/>
        <v>1.126260654564383</v>
      </c>
      <c r="M10" s="32">
        <f>SUM(G7:G19)</f>
        <v>860654.0199999999</v>
      </c>
    </row>
    <row r="11" spans="1:13" x14ac:dyDescent="0.25">
      <c r="A11" s="13" t="s">
        <v>69</v>
      </c>
      <c r="B11" s="94" t="s">
        <v>68</v>
      </c>
      <c r="C11" s="95"/>
      <c r="D11" s="44">
        <v>59995.88</v>
      </c>
      <c r="E11" s="96">
        <v>184800</v>
      </c>
      <c r="F11" s="97"/>
      <c r="G11" s="42">
        <f>25677.58+27569.24+1752.78</f>
        <v>54999.600000000006</v>
      </c>
      <c r="H11" s="42">
        <f t="shared" si="0"/>
        <v>129800.4</v>
      </c>
      <c r="I11" s="43">
        <f t="shared" si="1"/>
        <v>0.29761688311688317</v>
      </c>
      <c r="J11" s="43">
        <f t="shared" si="2"/>
        <v>0.91672294830911738</v>
      </c>
    </row>
    <row r="12" spans="1:13" x14ac:dyDescent="0.25">
      <c r="A12" s="13" t="s">
        <v>67</v>
      </c>
      <c r="B12" s="94" t="s">
        <v>66</v>
      </c>
      <c r="C12" s="95"/>
      <c r="D12" s="44">
        <v>233207.46</v>
      </c>
      <c r="E12" s="96">
        <v>570600</v>
      </c>
      <c r="F12" s="97"/>
      <c r="G12" s="42">
        <f>224957.86+4441.41+344.3</f>
        <v>229743.56999999998</v>
      </c>
      <c r="H12" s="42">
        <f t="shared" si="0"/>
        <v>340856.43000000005</v>
      </c>
      <c r="I12" s="43">
        <f t="shared" si="1"/>
        <v>0.40263506834910617</v>
      </c>
      <c r="J12" s="43">
        <f t="shared" si="2"/>
        <v>0.98514674444805495</v>
      </c>
    </row>
    <row r="13" spans="1:13" ht="15" customHeight="1" x14ac:dyDescent="0.25">
      <c r="A13" s="13" t="s">
        <v>65</v>
      </c>
      <c r="B13" s="94" t="s">
        <v>64</v>
      </c>
      <c r="C13" s="95"/>
      <c r="D13" s="44">
        <v>33099</v>
      </c>
      <c r="E13" s="96">
        <v>136900</v>
      </c>
      <c r="F13" s="97"/>
      <c r="G13" s="42">
        <f>37118.95+3096.53+419.71</f>
        <v>40635.189999999995</v>
      </c>
      <c r="H13" s="42">
        <f t="shared" si="0"/>
        <v>96264.81</v>
      </c>
      <c r="I13" s="43">
        <f t="shared" si="1"/>
        <v>0.29682388604821036</v>
      </c>
      <c r="J13" s="43">
        <f t="shared" si="2"/>
        <v>1.2276863349345901</v>
      </c>
    </row>
    <row r="14" spans="1:13" x14ac:dyDescent="0.25">
      <c r="A14" s="13" t="s">
        <v>63</v>
      </c>
      <c r="B14" s="94" t="s">
        <v>62</v>
      </c>
      <c r="C14" s="95"/>
      <c r="D14" s="44">
        <v>2122.5300000000002</v>
      </c>
      <c r="E14" s="96">
        <v>30200</v>
      </c>
      <c r="F14" s="97"/>
      <c r="G14" s="42">
        <f>1819.55+353.54+203.58</f>
        <v>2376.67</v>
      </c>
      <c r="H14" s="42">
        <f t="shared" si="0"/>
        <v>27823.33</v>
      </c>
      <c r="I14" s="43">
        <f t="shared" si="1"/>
        <v>7.8697682119205303E-2</v>
      </c>
      <c r="J14" s="43">
        <f t="shared" si="2"/>
        <v>1.1197344678284877</v>
      </c>
    </row>
    <row r="15" spans="1:13" ht="15" customHeight="1" x14ac:dyDescent="0.25">
      <c r="A15" s="13" t="s">
        <v>61</v>
      </c>
      <c r="B15" s="106" t="s">
        <v>60</v>
      </c>
      <c r="C15" s="95"/>
      <c r="D15" s="44">
        <v>0</v>
      </c>
      <c r="E15" s="96">
        <v>416500</v>
      </c>
      <c r="F15" s="97"/>
      <c r="G15" s="42">
        <v>0</v>
      </c>
      <c r="H15" s="42">
        <f t="shared" si="0"/>
        <v>416500</v>
      </c>
      <c r="I15" s="43">
        <f t="shared" si="1"/>
        <v>0</v>
      </c>
      <c r="J15" s="43">
        <v>0</v>
      </c>
    </row>
    <row r="16" spans="1:13" ht="15" customHeight="1" x14ac:dyDescent="0.25">
      <c r="A16" s="13" t="s">
        <v>59</v>
      </c>
      <c r="B16" s="94" t="s">
        <v>58</v>
      </c>
      <c r="C16" s="95"/>
      <c r="D16" s="44">
        <v>29353.01</v>
      </c>
      <c r="E16" s="96">
        <v>62500</v>
      </c>
      <c r="F16" s="97"/>
      <c r="G16" s="42">
        <v>23345.65</v>
      </c>
      <c r="H16" s="42">
        <f t="shared" si="0"/>
        <v>39154.35</v>
      </c>
      <c r="I16" s="43">
        <f t="shared" si="1"/>
        <v>0.37353040000000004</v>
      </c>
      <c r="J16" s="43">
        <f t="shared" si="2"/>
        <v>0.79534092074373297</v>
      </c>
    </row>
    <row r="17" spans="1:10" x14ac:dyDescent="0.25">
      <c r="A17" s="13" t="s">
        <v>57</v>
      </c>
      <c r="B17" s="94" t="s">
        <v>56</v>
      </c>
      <c r="C17" s="95"/>
      <c r="D17" s="44">
        <v>56405.74</v>
      </c>
      <c r="E17" s="96">
        <v>180803</v>
      </c>
      <c r="F17" s="97"/>
      <c r="G17" s="42">
        <v>92192.06</v>
      </c>
      <c r="H17" s="42">
        <f t="shared" si="0"/>
        <v>88610.94</v>
      </c>
      <c r="I17" s="43">
        <f t="shared" si="1"/>
        <v>0.50990337549708797</v>
      </c>
      <c r="J17" s="43">
        <f t="shared" si="2"/>
        <v>1.6344446504912444</v>
      </c>
    </row>
    <row r="18" spans="1:10" x14ac:dyDescent="0.25">
      <c r="A18" s="13">
        <v>383</v>
      </c>
      <c r="B18" s="98" t="s">
        <v>85</v>
      </c>
      <c r="C18" s="99"/>
      <c r="D18" s="44">
        <v>7989</v>
      </c>
      <c r="E18" s="96">
        <v>0</v>
      </c>
      <c r="F18" s="97"/>
      <c r="G18" s="42">
        <v>0</v>
      </c>
      <c r="H18" s="42">
        <f t="shared" si="0"/>
        <v>0</v>
      </c>
      <c r="I18" s="43">
        <v>0</v>
      </c>
      <c r="J18" s="43">
        <f t="shared" si="2"/>
        <v>0</v>
      </c>
    </row>
    <row r="19" spans="1:10" x14ac:dyDescent="0.25">
      <c r="A19" s="13" t="s">
        <v>55</v>
      </c>
      <c r="B19" s="94" t="s">
        <v>54</v>
      </c>
      <c r="C19" s="95"/>
      <c r="D19" s="44">
        <v>0</v>
      </c>
      <c r="E19" s="96">
        <v>147000</v>
      </c>
      <c r="F19" s="97"/>
      <c r="G19" s="42">
        <v>12778.13</v>
      </c>
      <c r="H19" s="42">
        <f t="shared" si="0"/>
        <v>134221.87</v>
      </c>
      <c r="I19" s="43">
        <f t="shared" si="1"/>
        <v>8.6926054421768706E-2</v>
      </c>
      <c r="J19" s="43">
        <v>0</v>
      </c>
    </row>
    <row r="20" spans="1:10" x14ac:dyDescent="0.25">
      <c r="A20" s="13" t="s">
        <v>53</v>
      </c>
      <c r="B20" s="94" t="s">
        <v>52</v>
      </c>
      <c r="C20" s="95"/>
      <c r="D20" s="44">
        <v>0</v>
      </c>
      <c r="E20" s="96">
        <v>30000</v>
      </c>
      <c r="F20" s="97"/>
      <c r="G20" s="42">
        <v>0</v>
      </c>
      <c r="H20" s="42">
        <f t="shared" si="0"/>
        <v>30000</v>
      </c>
      <c r="I20" s="43">
        <f t="shared" si="1"/>
        <v>0</v>
      </c>
      <c r="J20" s="43">
        <v>0</v>
      </c>
    </row>
    <row r="21" spans="1:10" x14ac:dyDescent="0.25">
      <c r="A21" s="13" t="s">
        <v>51</v>
      </c>
      <c r="B21" s="94" t="s">
        <v>50</v>
      </c>
      <c r="C21" s="95"/>
      <c r="D21" s="44">
        <v>99859.81</v>
      </c>
      <c r="E21" s="96">
        <v>8710136</v>
      </c>
      <c r="F21" s="97"/>
      <c r="G21" s="42">
        <v>597870.06000000006</v>
      </c>
      <c r="H21" s="42">
        <f t="shared" si="0"/>
        <v>8112265.9399999995</v>
      </c>
      <c r="I21" s="43">
        <f t="shared" si="1"/>
        <v>6.8640726160877408E-2</v>
      </c>
      <c r="J21" s="43">
        <f t="shared" si="2"/>
        <v>5.987093906948151</v>
      </c>
    </row>
    <row r="22" spans="1:10" x14ac:dyDescent="0.25">
      <c r="A22" s="13" t="s">
        <v>49</v>
      </c>
      <c r="B22" s="94" t="s">
        <v>48</v>
      </c>
      <c r="C22" s="95"/>
      <c r="D22" s="44">
        <v>6221.79</v>
      </c>
      <c r="E22" s="96">
        <v>27000</v>
      </c>
      <c r="F22" s="97"/>
      <c r="G22" s="42">
        <f>0+507.73</f>
        <v>507.73</v>
      </c>
      <c r="H22" s="42">
        <f t="shared" si="0"/>
        <v>26492.27</v>
      </c>
      <c r="I22" s="43">
        <f t="shared" si="1"/>
        <v>1.8804814814814816E-2</v>
      </c>
      <c r="J22" s="43">
        <f t="shared" si="2"/>
        <v>8.1605132927983756E-2</v>
      </c>
    </row>
    <row r="23" spans="1:10" ht="15" customHeight="1" x14ac:dyDescent="0.25">
      <c r="A23" s="13" t="s">
        <v>47</v>
      </c>
      <c r="B23" s="94" t="s">
        <v>46</v>
      </c>
      <c r="C23" s="95"/>
      <c r="D23" s="44">
        <v>1364.22</v>
      </c>
      <c r="E23" s="96">
        <v>5310</v>
      </c>
      <c r="F23" s="97"/>
      <c r="G23" s="42">
        <f>0+1553.53</f>
        <v>1553.53</v>
      </c>
      <c r="H23" s="42">
        <f t="shared" si="0"/>
        <v>3756.4700000000003</v>
      </c>
      <c r="I23" s="43">
        <f t="shared" si="1"/>
        <v>0.29256685499058382</v>
      </c>
      <c r="J23" s="43">
        <f t="shared" si="2"/>
        <v>1.1387679406547331</v>
      </c>
    </row>
    <row r="24" spans="1:10" ht="15" customHeight="1" x14ac:dyDescent="0.25">
      <c r="A24" s="13" t="s">
        <v>45</v>
      </c>
      <c r="B24" s="94" t="s">
        <v>44</v>
      </c>
      <c r="C24" s="95"/>
      <c r="D24" s="44">
        <v>0</v>
      </c>
      <c r="E24" s="96">
        <v>3000</v>
      </c>
      <c r="F24" s="97"/>
      <c r="G24" s="42">
        <v>0</v>
      </c>
      <c r="H24" s="42">
        <f t="shared" si="0"/>
        <v>3000</v>
      </c>
      <c r="I24" s="43">
        <f t="shared" si="1"/>
        <v>0</v>
      </c>
      <c r="J24" s="43">
        <v>0</v>
      </c>
    </row>
    <row r="25" spans="1:10" ht="24" customHeight="1" x14ac:dyDescent="0.25">
      <c r="A25" s="13" t="s">
        <v>43</v>
      </c>
      <c r="B25" s="94" t="s">
        <v>42</v>
      </c>
      <c r="C25" s="95"/>
      <c r="D25" s="45">
        <v>0</v>
      </c>
      <c r="E25" s="96">
        <v>200000</v>
      </c>
      <c r="F25" s="97"/>
      <c r="G25" s="42">
        <v>0</v>
      </c>
      <c r="H25" s="42">
        <f t="shared" si="0"/>
        <v>200000</v>
      </c>
      <c r="I25" s="43">
        <f t="shared" si="1"/>
        <v>0</v>
      </c>
      <c r="J25" s="43">
        <v>0</v>
      </c>
    </row>
    <row r="26" spans="1:10" ht="26.25" customHeight="1" x14ac:dyDescent="0.25">
      <c r="A26" s="13">
        <v>547</v>
      </c>
      <c r="B26" s="94" t="s">
        <v>84</v>
      </c>
      <c r="C26" s="95"/>
      <c r="D26" s="46">
        <v>16321.98</v>
      </c>
      <c r="E26" s="96">
        <v>0</v>
      </c>
      <c r="F26" s="97"/>
      <c r="G26" s="42">
        <v>0</v>
      </c>
      <c r="H26" s="42">
        <f t="shared" ref="H26" si="3">E26-G26</f>
        <v>0</v>
      </c>
      <c r="I26" s="43">
        <v>0</v>
      </c>
      <c r="J26" s="43">
        <v>0</v>
      </c>
    </row>
  </sheetData>
  <mergeCells count="48">
    <mergeCell ref="B11:C11"/>
    <mergeCell ref="E11:F11"/>
    <mergeCell ref="A1:J1"/>
    <mergeCell ref="A3:J3"/>
    <mergeCell ref="B7:C7"/>
    <mergeCell ref="E7:F7"/>
    <mergeCell ref="B8:C8"/>
    <mergeCell ref="E8:F8"/>
    <mergeCell ref="E4:F4"/>
    <mergeCell ref="B4:C4"/>
    <mergeCell ref="B9:C9"/>
    <mergeCell ref="E9:F9"/>
    <mergeCell ref="B10:C10"/>
    <mergeCell ref="E10:F10"/>
    <mergeCell ref="B23:C23"/>
    <mergeCell ref="E23:F23"/>
    <mergeCell ref="B15:C15"/>
    <mergeCell ref="E15:F15"/>
    <mergeCell ref="B16:C16"/>
    <mergeCell ref="E16:F16"/>
    <mergeCell ref="B17:C17"/>
    <mergeCell ref="E17:F17"/>
    <mergeCell ref="B19:C19"/>
    <mergeCell ref="E19:F19"/>
    <mergeCell ref="B22:C22"/>
    <mergeCell ref="E22:F22"/>
    <mergeCell ref="B12:C12"/>
    <mergeCell ref="E12:F12"/>
    <mergeCell ref="B13:C13"/>
    <mergeCell ref="E13:F13"/>
    <mergeCell ref="B14:C14"/>
    <mergeCell ref="E14:F14"/>
    <mergeCell ref="B26:C26"/>
    <mergeCell ref="E26:F26"/>
    <mergeCell ref="E18:F18"/>
    <mergeCell ref="B18:C18"/>
    <mergeCell ref="B5:C5"/>
    <mergeCell ref="E5:F5"/>
    <mergeCell ref="B20:C20"/>
    <mergeCell ref="E20:F20"/>
    <mergeCell ref="B21:C21"/>
    <mergeCell ref="E21:F21"/>
    <mergeCell ref="B25:C25"/>
    <mergeCell ref="E25:F25"/>
    <mergeCell ref="B24:C24"/>
    <mergeCell ref="E24:F24"/>
    <mergeCell ref="E6:F6"/>
    <mergeCell ref="B6:C6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LC147RP-IRS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I34" sqref="I34"/>
    </sheetView>
  </sheetViews>
  <sheetFormatPr defaultRowHeight="15" x14ac:dyDescent="0.25"/>
  <cols>
    <col min="1" max="1" width="21.5703125" style="12" customWidth="1"/>
    <col min="2" max="2" width="68.85546875" style="12" customWidth="1"/>
    <col min="3" max="4" width="14.85546875" style="12" customWidth="1"/>
    <col min="5" max="5" width="2.7109375" style="12" customWidth="1"/>
    <col min="6" max="6" width="10.28515625" style="12" customWidth="1"/>
    <col min="7" max="7" width="0.5703125" style="12" customWidth="1"/>
    <col min="8" max="8" width="1.28515625" style="12" customWidth="1"/>
    <col min="9" max="9" width="9.42578125" style="12" customWidth="1"/>
    <col min="10" max="10" width="0" style="12" hidden="1" customWidth="1"/>
    <col min="11" max="11" width="2.7109375" style="12" customWidth="1"/>
    <col min="12" max="16384" width="9.140625" style="12"/>
  </cols>
  <sheetData>
    <row r="1" spans="1:9" x14ac:dyDescent="0.25">
      <c r="A1" s="114" t="s">
        <v>0</v>
      </c>
      <c r="B1" s="115"/>
      <c r="C1" s="115"/>
      <c r="D1" s="115"/>
      <c r="E1" s="115"/>
      <c r="F1" s="62"/>
      <c r="H1" s="116"/>
      <c r="I1" s="115"/>
    </row>
    <row r="2" spans="1:9" ht="1.35" customHeight="1" x14ac:dyDescent="0.25"/>
    <row r="3" spans="1:9" ht="1.35" customHeight="1" x14ac:dyDescent="0.25"/>
    <row r="4" spans="1:9" ht="12.75" customHeight="1" x14ac:dyDescent="0.25">
      <c r="A4" s="114" t="s">
        <v>2</v>
      </c>
      <c r="B4" s="115"/>
      <c r="C4" s="115"/>
      <c r="D4" s="115"/>
      <c r="E4" s="115"/>
      <c r="F4" s="115"/>
      <c r="G4" s="115"/>
      <c r="H4" s="115"/>
      <c r="I4" s="115"/>
    </row>
    <row r="5" spans="1:9" ht="1.35" customHeight="1" x14ac:dyDescent="0.25"/>
    <row r="6" spans="1:9" ht="12.75" customHeight="1" x14ac:dyDescent="0.25">
      <c r="A6" s="114" t="s">
        <v>3</v>
      </c>
      <c r="B6" s="115"/>
      <c r="C6" s="115"/>
      <c r="D6" s="115"/>
      <c r="E6" s="115"/>
      <c r="F6" s="115"/>
      <c r="G6" s="115"/>
      <c r="H6" s="115"/>
      <c r="I6" s="115"/>
    </row>
    <row r="7" spans="1:9" ht="1.35" customHeight="1" x14ac:dyDescent="0.25"/>
    <row r="8" spans="1:9" ht="12.75" customHeight="1" x14ac:dyDescent="0.25">
      <c r="A8" s="114" t="s">
        <v>4</v>
      </c>
      <c r="B8" s="115"/>
      <c r="C8" s="115"/>
      <c r="D8" s="115"/>
      <c r="E8" s="115"/>
      <c r="F8" s="115"/>
      <c r="G8" s="115"/>
      <c r="H8" s="115"/>
      <c r="I8" s="115"/>
    </row>
    <row r="9" spans="1:9" ht="8.4499999999999993" customHeight="1" x14ac:dyDescent="0.25"/>
    <row r="10" spans="1:9" ht="19.899999999999999" customHeight="1" x14ac:dyDescent="0.25">
      <c r="A10" s="120" t="s">
        <v>135</v>
      </c>
      <c r="B10" s="115"/>
      <c r="C10" s="115"/>
      <c r="D10" s="115"/>
      <c r="E10" s="115"/>
      <c r="F10" s="115"/>
      <c r="G10" s="115"/>
      <c r="H10" s="115"/>
      <c r="I10" s="115"/>
    </row>
    <row r="11" spans="1:9" ht="1.5" customHeight="1" x14ac:dyDescent="0.25"/>
    <row r="12" spans="1:9" ht="19.899999999999999" customHeight="1" x14ac:dyDescent="0.25">
      <c r="A12" s="121" t="s">
        <v>5</v>
      </c>
      <c r="B12" s="115"/>
      <c r="C12" s="115"/>
      <c r="D12" s="115"/>
      <c r="E12" s="115"/>
      <c r="F12" s="115"/>
      <c r="G12" s="115"/>
      <c r="H12" s="115"/>
      <c r="I12" s="115"/>
    </row>
    <row r="13" spans="1:9" ht="18.399999999999999" customHeight="1" x14ac:dyDescent="0.25"/>
    <row r="14" spans="1:9" ht="7.15" customHeight="1" x14ac:dyDescent="0.25"/>
    <row r="15" spans="1:9" x14ac:dyDescent="0.25">
      <c r="A15" s="20" t="s">
        <v>6</v>
      </c>
      <c r="B15" s="20" t="s">
        <v>79</v>
      </c>
      <c r="C15" s="20" t="s">
        <v>8</v>
      </c>
      <c r="D15" s="20" t="s">
        <v>9</v>
      </c>
      <c r="E15" s="122" t="s">
        <v>10</v>
      </c>
      <c r="F15" s="123"/>
      <c r="G15" s="123"/>
      <c r="H15" s="123"/>
      <c r="I15" s="20" t="s">
        <v>134</v>
      </c>
    </row>
    <row r="16" spans="1:9" x14ac:dyDescent="0.25">
      <c r="A16" s="61" t="s">
        <v>11</v>
      </c>
      <c r="B16" s="60" t="s">
        <v>78</v>
      </c>
      <c r="C16" s="59">
        <f>SUM(C17:C34)</f>
        <v>11464749</v>
      </c>
      <c r="D16" s="59">
        <f>SUM(D17:D34)</f>
        <v>1460585.3399999999</v>
      </c>
      <c r="E16" s="109">
        <f>C16-D16</f>
        <v>10004163.66</v>
      </c>
      <c r="F16" s="110"/>
      <c r="G16" s="110"/>
      <c r="H16" s="110"/>
      <c r="I16" s="67">
        <f>D16/C16*100%</f>
        <v>0.12739793431151436</v>
      </c>
    </row>
    <row r="17" spans="1:9" ht="24" x14ac:dyDescent="0.25">
      <c r="A17" s="63" t="s">
        <v>136</v>
      </c>
      <c r="B17" s="64" t="s">
        <v>138</v>
      </c>
      <c r="C17" s="68">
        <v>10000</v>
      </c>
      <c r="D17" s="68">
        <v>3308.94</v>
      </c>
      <c r="E17" s="117">
        <f t="shared" ref="E17:E34" si="0">C17-D17</f>
        <v>6691.0599999999995</v>
      </c>
      <c r="F17" s="118"/>
      <c r="G17" s="118"/>
      <c r="H17" s="119"/>
      <c r="I17" s="69">
        <f t="shared" ref="I17:I34" si="1">D17/C17*100%</f>
        <v>0.33089400000000002</v>
      </c>
    </row>
    <row r="18" spans="1:9" ht="24" x14ac:dyDescent="0.25">
      <c r="A18" s="65" t="s">
        <v>137</v>
      </c>
      <c r="B18" s="57" t="s">
        <v>133</v>
      </c>
      <c r="C18" s="70">
        <v>1900</v>
      </c>
      <c r="D18" s="70">
        <v>0</v>
      </c>
      <c r="E18" s="107">
        <f t="shared" si="0"/>
        <v>1900</v>
      </c>
      <c r="F18" s="108"/>
      <c r="G18" s="108"/>
      <c r="H18" s="108"/>
      <c r="I18" s="71">
        <f t="shared" si="1"/>
        <v>0</v>
      </c>
    </row>
    <row r="19" spans="1:9" x14ac:dyDescent="0.25">
      <c r="A19" s="58" t="s">
        <v>132</v>
      </c>
      <c r="B19" s="57" t="s">
        <v>131</v>
      </c>
      <c r="C19" s="70">
        <v>1210700</v>
      </c>
      <c r="D19" s="70">
        <v>334674.98</v>
      </c>
      <c r="E19" s="107">
        <f t="shared" si="0"/>
        <v>876025.02</v>
      </c>
      <c r="F19" s="108"/>
      <c r="G19" s="108"/>
      <c r="H19" s="108"/>
      <c r="I19" s="71">
        <f t="shared" si="1"/>
        <v>0.27643097381680021</v>
      </c>
    </row>
    <row r="20" spans="1:9" x14ac:dyDescent="0.25">
      <c r="A20" s="65" t="s">
        <v>139</v>
      </c>
      <c r="B20" s="66" t="s">
        <v>140</v>
      </c>
      <c r="C20" s="72">
        <v>8000</v>
      </c>
      <c r="D20" s="72">
        <v>0</v>
      </c>
      <c r="E20" s="111">
        <f t="shared" si="0"/>
        <v>8000</v>
      </c>
      <c r="F20" s="112"/>
      <c r="G20" s="112"/>
      <c r="H20" s="113"/>
      <c r="I20" s="73">
        <f t="shared" si="1"/>
        <v>0</v>
      </c>
    </row>
    <row r="21" spans="1:9" x14ac:dyDescent="0.25">
      <c r="A21" s="58" t="s">
        <v>130</v>
      </c>
      <c r="B21" s="57" t="s">
        <v>129</v>
      </c>
      <c r="C21" s="70">
        <v>7898136</v>
      </c>
      <c r="D21" s="70">
        <v>586761.31000000006</v>
      </c>
      <c r="E21" s="107">
        <f t="shared" si="0"/>
        <v>7311374.6899999995</v>
      </c>
      <c r="F21" s="108"/>
      <c r="G21" s="108"/>
      <c r="H21" s="108"/>
      <c r="I21" s="71">
        <f t="shared" si="1"/>
        <v>7.4291112485275007E-2</v>
      </c>
    </row>
    <row r="22" spans="1:9" x14ac:dyDescent="0.25">
      <c r="A22" s="58" t="s">
        <v>128</v>
      </c>
      <c r="B22" s="57" t="s">
        <v>127</v>
      </c>
      <c r="C22" s="70">
        <v>1195000</v>
      </c>
      <c r="D22" s="70">
        <v>0</v>
      </c>
      <c r="E22" s="107">
        <f t="shared" si="0"/>
        <v>1195000</v>
      </c>
      <c r="F22" s="108"/>
      <c r="G22" s="108"/>
      <c r="H22" s="108"/>
      <c r="I22" s="71">
        <f t="shared" si="1"/>
        <v>0</v>
      </c>
    </row>
    <row r="23" spans="1:9" x14ac:dyDescent="0.25">
      <c r="A23" s="58" t="s">
        <v>126</v>
      </c>
      <c r="B23" s="57" t="s">
        <v>125</v>
      </c>
      <c r="C23" s="70">
        <v>281300</v>
      </c>
      <c r="D23" s="70">
        <v>131403.45000000001</v>
      </c>
      <c r="E23" s="107">
        <f t="shared" si="0"/>
        <v>149896.54999999999</v>
      </c>
      <c r="F23" s="108"/>
      <c r="G23" s="108"/>
      <c r="H23" s="108"/>
      <c r="I23" s="71">
        <f t="shared" si="1"/>
        <v>0.46712922147173841</v>
      </c>
    </row>
    <row r="24" spans="1:9" x14ac:dyDescent="0.25">
      <c r="A24" s="58" t="s">
        <v>124</v>
      </c>
      <c r="B24" s="57" t="s">
        <v>123</v>
      </c>
      <c r="C24" s="70">
        <v>49328</v>
      </c>
      <c r="D24" s="70">
        <v>35374.17</v>
      </c>
      <c r="E24" s="107">
        <f t="shared" si="0"/>
        <v>13953.830000000002</v>
      </c>
      <c r="F24" s="108"/>
      <c r="G24" s="108"/>
      <c r="H24" s="108"/>
      <c r="I24" s="71">
        <f t="shared" si="1"/>
        <v>0.71712151313655526</v>
      </c>
    </row>
    <row r="25" spans="1:9" x14ac:dyDescent="0.25">
      <c r="A25" s="58" t="s">
        <v>122</v>
      </c>
      <c r="B25" s="57" t="s">
        <v>121</v>
      </c>
      <c r="C25" s="70">
        <v>4500</v>
      </c>
      <c r="D25" s="70">
        <v>2232.5</v>
      </c>
      <c r="E25" s="107">
        <f t="shared" si="0"/>
        <v>2267.5</v>
      </c>
      <c r="F25" s="108"/>
      <c r="G25" s="108"/>
      <c r="H25" s="108"/>
      <c r="I25" s="71">
        <f t="shared" si="1"/>
        <v>0.49611111111111111</v>
      </c>
    </row>
    <row r="26" spans="1:9" x14ac:dyDescent="0.25">
      <c r="A26" s="58" t="s">
        <v>120</v>
      </c>
      <c r="B26" s="57" t="s">
        <v>119</v>
      </c>
      <c r="C26" s="70">
        <v>76100</v>
      </c>
      <c r="D26" s="70">
        <v>33369.1</v>
      </c>
      <c r="E26" s="107">
        <f t="shared" si="0"/>
        <v>42730.9</v>
      </c>
      <c r="F26" s="108"/>
      <c r="G26" s="108"/>
      <c r="H26" s="108"/>
      <c r="I26" s="71">
        <f t="shared" si="1"/>
        <v>0.43849014454664914</v>
      </c>
    </row>
    <row r="27" spans="1:9" x14ac:dyDescent="0.25">
      <c r="A27" s="58" t="s">
        <v>118</v>
      </c>
      <c r="B27" s="57" t="s">
        <v>117</v>
      </c>
      <c r="C27" s="70">
        <v>33000</v>
      </c>
      <c r="D27" s="70">
        <v>10269.450000000001</v>
      </c>
      <c r="E27" s="107">
        <f t="shared" si="0"/>
        <v>22730.55</v>
      </c>
      <c r="F27" s="108"/>
      <c r="G27" s="108"/>
      <c r="H27" s="108"/>
      <c r="I27" s="71">
        <f t="shared" si="1"/>
        <v>0.31119545454545455</v>
      </c>
    </row>
    <row r="28" spans="1:9" x14ac:dyDescent="0.25">
      <c r="A28" s="58" t="s">
        <v>116</v>
      </c>
      <c r="B28" s="57" t="s">
        <v>115</v>
      </c>
      <c r="C28" s="70">
        <v>51000</v>
      </c>
      <c r="D28" s="70">
        <v>24500</v>
      </c>
      <c r="E28" s="107">
        <f t="shared" si="0"/>
        <v>26500</v>
      </c>
      <c r="F28" s="108"/>
      <c r="G28" s="108"/>
      <c r="H28" s="108"/>
      <c r="I28" s="71">
        <f t="shared" si="1"/>
        <v>0.48039215686274511</v>
      </c>
    </row>
    <row r="29" spans="1:9" x14ac:dyDescent="0.25">
      <c r="A29" s="58" t="s">
        <v>114</v>
      </c>
      <c r="B29" s="57" t="s">
        <v>113</v>
      </c>
      <c r="C29" s="70">
        <v>63200</v>
      </c>
      <c r="D29" s="70">
        <v>13675.88</v>
      </c>
      <c r="E29" s="107">
        <f t="shared" si="0"/>
        <v>49524.12</v>
      </c>
      <c r="F29" s="108"/>
      <c r="G29" s="108"/>
      <c r="H29" s="108"/>
      <c r="I29" s="71">
        <f t="shared" si="1"/>
        <v>0.21639050632911391</v>
      </c>
    </row>
    <row r="30" spans="1:9" x14ac:dyDescent="0.25">
      <c r="A30" s="58" t="s">
        <v>112</v>
      </c>
      <c r="B30" s="57" t="s">
        <v>111</v>
      </c>
      <c r="C30" s="70">
        <v>14500</v>
      </c>
      <c r="D30" s="70">
        <v>9000</v>
      </c>
      <c r="E30" s="107">
        <f t="shared" si="0"/>
        <v>5500</v>
      </c>
      <c r="F30" s="108"/>
      <c r="G30" s="108"/>
      <c r="H30" s="108"/>
      <c r="I30" s="71">
        <f t="shared" si="1"/>
        <v>0.62068965517241381</v>
      </c>
    </row>
    <row r="31" spans="1:9" x14ac:dyDescent="0.25">
      <c r="A31" s="58" t="s">
        <v>110</v>
      </c>
      <c r="B31" s="57" t="s">
        <v>109</v>
      </c>
      <c r="C31" s="70">
        <v>15319</v>
      </c>
      <c r="D31" s="70">
        <v>3481.59</v>
      </c>
      <c r="E31" s="107">
        <f t="shared" si="0"/>
        <v>11837.41</v>
      </c>
      <c r="F31" s="108"/>
      <c r="G31" s="108"/>
      <c r="H31" s="108"/>
      <c r="I31" s="71">
        <f t="shared" si="1"/>
        <v>0.22727266792871598</v>
      </c>
    </row>
    <row r="32" spans="1:9" x14ac:dyDescent="0.25">
      <c r="A32" s="58" t="s">
        <v>107</v>
      </c>
      <c r="B32" s="57" t="s">
        <v>108</v>
      </c>
      <c r="C32" s="70">
        <v>32156</v>
      </c>
      <c r="D32" s="70">
        <v>8262.75</v>
      </c>
      <c r="E32" s="107">
        <f t="shared" si="0"/>
        <v>23893.25</v>
      </c>
      <c r="F32" s="108"/>
      <c r="G32" s="108"/>
      <c r="H32" s="108"/>
      <c r="I32" s="71">
        <f t="shared" si="1"/>
        <v>0.25695826595347682</v>
      </c>
    </row>
    <row r="33" spans="1:9" x14ac:dyDescent="0.25">
      <c r="A33" s="58" t="s">
        <v>107</v>
      </c>
      <c r="B33" s="57" t="s">
        <v>106</v>
      </c>
      <c r="C33" s="70">
        <v>476500</v>
      </c>
      <c r="D33" s="70">
        <v>247616.44</v>
      </c>
      <c r="E33" s="107">
        <f t="shared" si="0"/>
        <v>228883.56</v>
      </c>
      <c r="F33" s="108"/>
      <c r="G33" s="108"/>
      <c r="H33" s="108"/>
      <c r="I33" s="71">
        <f t="shared" si="1"/>
        <v>0.51965674711437571</v>
      </c>
    </row>
    <row r="34" spans="1:9" x14ac:dyDescent="0.25">
      <c r="A34" s="58" t="s">
        <v>105</v>
      </c>
      <c r="B34" s="57" t="s">
        <v>104</v>
      </c>
      <c r="C34" s="70">
        <v>44110</v>
      </c>
      <c r="D34" s="70">
        <v>16654.78</v>
      </c>
      <c r="E34" s="107">
        <f t="shared" si="0"/>
        <v>27455.22</v>
      </c>
      <c r="F34" s="108"/>
      <c r="G34" s="108"/>
      <c r="H34" s="108"/>
      <c r="I34" s="71">
        <f t="shared" si="1"/>
        <v>0.37757379279075037</v>
      </c>
    </row>
  </sheetData>
  <mergeCells count="27">
    <mergeCell ref="A1:E1"/>
    <mergeCell ref="H1:I1"/>
    <mergeCell ref="A4:I4"/>
    <mergeCell ref="E17:H17"/>
    <mergeCell ref="A6:I6"/>
    <mergeCell ref="A8:I8"/>
    <mergeCell ref="A10:I10"/>
    <mergeCell ref="A12:I12"/>
    <mergeCell ref="E15:H15"/>
    <mergeCell ref="E22:H22"/>
    <mergeCell ref="E21:H21"/>
    <mergeCell ref="E18:H18"/>
    <mergeCell ref="E19:H19"/>
    <mergeCell ref="E16:H16"/>
    <mergeCell ref="E20:H20"/>
    <mergeCell ref="E23:H23"/>
    <mergeCell ref="E34:H34"/>
    <mergeCell ref="E33:H33"/>
    <mergeCell ref="E32:H32"/>
    <mergeCell ref="E31:H31"/>
    <mergeCell ref="E30:H30"/>
    <mergeCell ref="E29:H29"/>
    <mergeCell ref="E28:H28"/>
    <mergeCell ref="E27:H27"/>
    <mergeCell ref="E25:H25"/>
    <mergeCell ref="E26:H26"/>
    <mergeCell ref="E24:H24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LC147RP-IRS &amp;C&amp;"Arial,Regular"&amp;8Stranica &amp;P od &amp;N &amp;R&amp;"Arial,Regular"&amp;8 *Obrada LC*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5" sqref="C15"/>
    </sheetView>
  </sheetViews>
  <sheetFormatPr defaultRowHeight="12.75" x14ac:dyDescent="0.2"/>
  <cols>
    <col min="1" max="1" width="5" style="23" customWidth="1"/>
    <col min="2" max="2" width="100" style="23" customWidth="1"/>
    <col min="3" max="3" width="14.7109375" style="23" customWidth="1"/>
    <col min="4" max="4" width="15.28515625" style="23" customWidth="1"/>
    <col min="5" max="5" width="13.7109375" style="23" customWidth="1"/>
    <col min="6" max="6" width="10.42578125" style="23" customWidth="1"/>
    <col min="7" max="16384" width="9.140625" style="23"/>
  </cols>
  <sheetData>
    <row r="1" spans="1:7" x14ac:dyDescent="0.2">
      <c r="A1" s="77" t="s">
        <v>0</v>
      </c>
      <c r="B1" s="77"/>
      <c r="E1" s="27"/>
      <c r="F1" s="28"/>
    </row>
    <row r="2" spans="1:7" x14ac:dyDescent="0.2">
      <c r="A2" s="77" t="s">
        <v>1</v>
      </c>
      <c r="B2" s="77"/>
      <c r="E2" s="27"/>
      <c r="F2" s="26"/>
    </row>
    <row r="3" spans="1:7" x14ac:dyDescent="0.2">
      <c r="A3" s="77" t="s">
        <v>2</v>
      </c>
      <c r="B3" s="77"/>
      <c r="C3" s="77"/>
      <c r="D3" s="77"/>
    </row>
    <row r="4" spans="1:7" x14ac:dyDescent="0.2">
      <c r="A4" s="77" t="s">
        <v>101</v>
      </c>
      <c r="B4" s="77"/>
      <c r="C4" s="77"/>
      <c r="D4" s="77"/>
    </row>
    <row r="5" spans="1:7" x14ac:dyDescent="0.2">
      <c r="A5" s="77" t="s">
        <v>100</v>
      </c>
      <c r="B5" s="77"/>
    </row>
    <row r="6" spans="1:7" x14ac:dyDescent="0.2">
      <c r="B6" s="78" t="s">
        <v>99</v>
      </c>
      <c r="C6" s="78"/>
      <c r="D6" s="77"/>
      <c r="E6" s="77"/>
    </row>
    <row r="7" spans="1:7" x14ac:dyDescent="0.2">
      <c r="B7" s="76" t="s">
        <v>103</v>
      </c>
      <c r="C7" s="76"/>
      <c r="D7" s="77"/>
      <c r="E7" s="77"/>
    </row>
    <row r="9" spans="1:7" ht="24" x14ac:dyDescent="0.2">
      <c r="A9" s="29" t="s">
        <v>1</v>
      </c>
      <c r="B9" s="29" t="s">
        <v>1</v>
      </c>
      <c r="C9" s="49" t="s">
        <v>102</v>
      </c>
      <c r="D9" s="50" t="s">
        <v>8</v>
      </c>
      <c r="E9" s="50" t="s">
        <v>9</v>
      </c>
      <c r="F9" s="49" t="s">
        <v>98</v>
      </c>
      <c r="G9" s="49" t="s">
        <v>97</v>
      </c>
    </row>
    <row r="10" spans="1:7" x14ac:dyDescent="0.2">
      <c r="A10" s="25"/>
      <c r="B10" s="25"/>
      <c r="C10" s="51">
        <v>1</v>
      </c>
      <c r="D10" s="52">
        <v>2</v>
      </c>
      <c r="E10" s="52">
        <v>3</v>
      </c>
      <c r="F10" s="52">
        <v>4</v>
      </c>
      <c r="G10" s="52">
        <v>5</v>
      </c>
    </row>
    <row r="11" spans="1:7" x14ac:dyDescent="0.2">
      <c r="A11" s="30" t="s">
        <v>96</v>
      </c>
      <c r="B11" s="30" t="s">
        <v>95</v>
      </c>
      <c r="C11" s="30"/>
      <c r="D11" s="30" t="s">
        <v>1</v>
      </c>
      <c r="E11" s="30" t="s">
        <v>1</v>
      </c>
      <c r="F11" s="30" t="s">
        <v>1</v>
      </c>
      <c r="G11" s="30" t="s">
        <v>1</v>
      </c>
    </row>
    <row r="12" spans="1:7" x14ac:dyDescent="0.2">
      <c r="A12" s="24" t="s">
        <v>1</v>
      </c>
      <c r="B12" s="24" t="s">
        <v>94</v>
      </c>
      <c r="C12" s="54">
        <v>769086.5</v>
      </c>
      <c r="D12" s="33">
        <v>8961825.8100000005</v>
      </c>
      <c r="E12" s="34">
        <v>1344410.8400000003</v>
      </c>
      <c r="F12" s="38">
        <f>E12/D12*100%</f>
        <v>0.15001528354856522</v>
      </c>
      <c r="G12" s="55">
        <f>E12/C12*100%</f>
        <v>1.7480619410170382</v>
      </c>
    </row>
    <row r="13" spans="1:7" x14ac:dyDescent="0.2">
      <c r="A13" s="24" t="s">
        <v>1</v>
      </c>
      <c r="B13" s="24" t="s">
        <v>93</v>
      </c>
      <c r="C13" s="54">
        <v>0</v>
      </c>
      <c r="D13" s="34">
        <v>1750000</v>
      </c>
      <c r="E13" s="34">
        <v>24078.01</v>
      </c>
      <c r="F13" s="38">
        <f t="shared" ref="F13:F15" si="0">E13/D13*100%</f>
        <v>1.3758862857142857E-2</v>
      </c>
      <c r="G13" s="55">
        <v>0</v>
      </c>
    </row>
    <row r="14" spans="1:7" x14ac:dyDescent="0.2">
      <c r="A14" s="24" t="s">
        <v>1</v>
      </c>
      <c r="B14" s="24" t="s">
        <v>92</v>
      </c>
      <c r="C14" s="54">
        <v>711683.94</v>
      </c>
      <c r="D14" s="34">
        <v>2489303</v>
      </c>
      <c r="E14" s="34">
        <v>860654.0199999999</v>
      </c>
      <c r="F14" s="38">
        <f t="shared" si="0"/>
        <v>0.34574096443864</v>
      </c>
      <c r="G14" s="55">
        <f>E14/C14*100%</f>
        <v>1.2093205587862499</v>
      </c>
    </row>
    <row r="15" spans="1:7" x14ac:dyDescent="0.2">
      <c r="A15" s="24" t="s">
        <v>1</v>
      </c>
      <c r="B15" s="24" t="s">
        <v>91</v>
      </c>
      <c r="C15" s="54">
        <v>107445.82</v>
      </c>
      <c r="D15" s="34">
        <v>8775446</v>
      </c>
      <c r="E15" s="34">
        <v>599931.32000000007</v>
      </c>
      <c r="F15" s="38">
        <f t="shared" si="0"/>
        <v>6.8364766873387411E-2</v>
      </c>
      <c r="G15" s="55">
        <f t="shared" ref="G15" si="1">E15/C15*100%</f>
        <v>5.5835705846909631</v>
      </c>
    </row>
    <row r="16" spans="1:7" x14ac:dyDescent="0.2">
      <c r="A16" s="30" t="s">
        <v>90</v>
      </c>
      <c r="B16" s="30" t="s">
        <v>89</v>
      </c>
      <c r="C16" s="37"/>
      <c r="D16" s="37" t="s">
        <v>1</v>
      </c>
      <c r="E16" s="37"/>
      <c r="F16" s="39"/>
      <c r="G16" s="37"/>
    </row>
    <row r="17" spans="1:7" x14ac:dyDescent="0.2">
      <c r="A17" s="24" t="s">
        <v>1</v>
      </c>
      <c r="B17" s="24" t="s">
        <v>88</v>
      </c>
      <c r="C17" s="54">
        <v>0</v>
      </c>
      <c r="D17" s="18">
        <v>752923.19</v>
      </c>
      <c r="E17" s="34">
        <v>239284.38</v>
      </c>
      <c r="F17" s="38">
        <f t="shared" ref="F17:F18" si="2">E17/D17*100%</f>
        <v>0.31780715905429879</v>
      </c>
      <c r="G17" s="36">
        <v>0</v>
      </c>
    </row>
    <row r="18" spans="1:7" x14ac:dyDescent="0.2">
      <c r="A18" s="24" t="s">
        <v>1</v>
      </c>
      <c r="B18" s="24" t="s">
        <v>87</v>
      </c>
      <c r="C18" s="54">
        <v>16321.98</v>
      </c>
      <c r="D18" s="34">
        <v>200000</v>
      </c>
      <c r="E18" s="34">
        <v>0</v>
      </c>
      <c r="F18" s="38">
        <f t="shared" si="2"/>
        <v>0</v>
      </c>
      <c r="G18" s="36">
        <f t="shared" ref="G18" si="3">E18/C18*100%</f>
        <v>0</v>
      </c>
    </row>
    <row r="19" spans="1:7" x14ac:dyDescent="0.2">
      <c r="A19" s="24" t="s">
        <v>1</v>
      </c>
      <c r="B19" s="24" t="s">
        <v>1</v>
      </c>
      <c r="C19" s="35"/>
      <c r="D19" s="34"/>
      <c r="E19" s="35"/>
      <c r="F19" s="35"/>
      <c r="G19" s="35"/>
    </row>
    <row r="20" spans="1:7" x14ac:dyDescent="0.2">
      <c r="A20" s="24" t="s">
        <v>1</v>
      </c>
      <c r="B20" s="24" t="s">
        <v>86</v>
      </c>
      <c r="C20" s="53">
        <f>C12+C13-C14-C15+C17-C18</f>
        <v>-66365.239999999947</v>
      </c>
      <c r="D20" s="34">
        <f>D12+D13-D14-D15+D17-D18-D19</f>
        <v>4.6566128730773926E-10</v>
      </c>
      <c r="E20" s="34">
        <f>E12+E13-E14-E15+E17</f>
        <v>147187.89000000036</v>
      </c>
      <c r="F20" s="36"/>
      <c r="G20" s="36"/>
    </row>
  </sheetData>
  <mergeCells count="7">
    <mergeCell ref="B7:E7"/>
    <mergeCell ref="A1:B1"/>
    <mergeCell ref="A2:B2"/>
    <mergeCell ref="A3:D3"/>
    <mergeCell ref="A4:D4"/>
    <mergeCell ref="A5:B5"/>
    <mergeCell ref="B6:E6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Prihodi</vt:lpstr>
      <vt:lpstr>Rashodi</vt:lpstr>
      <vt:lpstr>Izvršenje po programima </vt:lpstr>
      <vt:lpstr>Realizacija - Sintetika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Hrvoje Plaščar</cp:lastModifiedBy>
  <dcterms:modified xsi:type="dcterms:W3CDTF">2025-09-09T06:45:04Z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