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kumenti\2023\Izvršenje proračuna od I-XII. 2023\"/>
    </mc:Choice>
  </mc:AlternateContent>
  <bookViews>
    <workbookView xWindow="0" yWindow="0" windowWidth="16170" windowHeight="11820" activeTab="1"/>
  </bookViews>
  <sheets>
    <sheet name="Opći dio " sheetId="7" r:id="rId1"/>
    <sheet name="Izvršenje proračuna stavke2023 " sheetId="1" r:id="rId2"/>
    <sheet name="Izvršenje prihodi 2023 " sheetId="3" r:id="rId3"/>
    <sheet name="Prihod prema ekonoms" sheetId="16" r:id="rId4"/>
    <sheet name="Izvršenje rashodi 2023 " sheetId="6" r:id="rId5"/>
    <sheet name="Korisnici " sheetId="8" r:id="rId6"/>
    <sheet name="Razdjel " sheetId="9" r:id="rId7"/>
    <sheet name="Rashodi prema funkcijskoj klasi" sheetId="14" r:id="rId8"/>
    <sheet name="Račun financiranja prema ekonom" sheetId="15" r:id="rId9"/>
  </sheets>
  <definedNames>
    <definedName name="_xlnm.Print_Titles" localSheetId="0">'Opći dio '!$1:$2</definedName>
  </definedNames>
  <calcPr calcId="152511"/>
</workbook>
</file>

<file path=xl/calcChain.xml><?xml version="1.0" encoding="utf-8"?>
<calcChain xmlns="http://schemas.openxmlformats.org/spreadsheetml/2006/main">
  <c r="M26" i="7" l="1"/>
  <c r="N14" i="7" l="1"/>
  <c r="O14" i="7"/>
  <c r="N15" i="7"/>
  <c r="O15" i="7"/>
  <c r="N16" i="7"/>
  <c r="O16" i="7"/>
  <c r="N17" i="7"/>
  <c r="O17" i="7"/>
  <c r="N18" i="7"/>
  <c r="O18" i="7"/>
  <c r="N21" i="7"/>
  <c r="N22" i="7"/>
  <c r="O22" i="7"/>
  <c r="N23" i="7"/>
  <c r="O23" i="7"/>
  <c r="F26" i="7"/>
  <c r="N26" i="7" s="1"/>
  <c r="U58" i="16"/>
  <c r="U57" i="16"/>
  <c r="U56" i="16"/>
  <c r="U55" i="16"/>
  <c r="U54" i="16"/>
  <c r="U53" i="16"/>
  <c r="U52" i="16"/>
  <c r="U49" i="16"/>
  <c r="U48" i="16"/>
  <c r="U47" i="16"/>
  <c r="U46" i="16"/>
  <c r="U45" i="16"/>
  <c r="U44" i="16"/>
  <c r="U43" i="16"/>
  <c r="U42" i="16"/>
  <c r="U4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18" i="16"/>
  <c r="U17" i="16"/>
  <c r="U16" i="16"/>
  <c r="M16" i="16"/>
  <c r="W59" i="16"/>
  <c r="W57" i="16"/>
  <c r="W56" i="16"/>
  <c r="W54" i="16"/>
  <c r="W53" i="16"/>
  <c r="W52" i="16"/>
  <c r="W51" i="16"/>
  <c r="W50" i="16"/>
  <c r="W47" i="16"/>
  <c r="W43" i="16"/>
  <c r="W40" i="16"/>
  <c r="W39" i="16"/>
  <c r="W35" i="16"/>
  <c r="W34" i="16"/>
  <c r="W33" i="16"/>
  <c r="W29" i="16"/>
  <c r="W27" i="16"/>
  <c r="W26" i="16"/>
  <c r="W24" i="16"/>
  <c r="W21" i="16"/>
  <c r="W18" i="16"/>
  <c r="W17" i="16"/>
  <c r="S16" i="16"/>
  <c r="W16" i="16" s="1"/>
  <c r="W19" i="15"/>
  <c r="U19" i="15"/>
  <c r="U18" i="15"/>
  <c r="U17" i="15"/>
  <c r="U16" i="15"/>
  <c r="U15" i="15"/>
  <c r="U14" i="15"/>
  <c r="U13" i="15"/>
  <c r="U12" i="15"/>
  <c r="U11" i="15"/>
  <c r="W15" i="15"/>
  <c r="W18" i="15"/>
  <c r="W17" i="15"/>
  <c r="W16" i="15"/>
  <c r="S19" i="15"/>
  <c r="M19" i="15"/>
  <c r="C22" i="3"/>
  <c r="Q21" i="14"/>
  <c r="Q20" i="14"/>
  <c r="Q19" i="14"/>
  <c r="Q18" i="14"/>
  <c r="Q17" i="14"/>
  <c r="Q16" i="14"/>
  <c r="Q15" i="14"/>
  <c r="Q14" i="14"/>
  <c r="Q12" i="14"/>
  <c r="Q11" i="14"/>
  <c r="O21" i="14"/>
  <c r="O20" i="14"/>
  <c r="O19" i="14"/>
  <c r="O18" i="14"/>
  <c r="O17" i="14"/>
  <c r="O16" i="14"/>
  <c r="O15" i="14"/>
  <c r="O14" i="14"/>
  <c r="O13" i="14"/>
  <c r="O12" i="14"/>
  <c r="O11" i="14"/>
  <c r="M11" i="14"/>
  <c r="G11" i="14"/>
  <c r="F17" i="8" l="1"/>
  <c r="E17" i="8"/>
  <c r="I17" i="8" s="1"/>
  <c r="D17" i="8"/>
  <c r="C19" i="8"/>
  <c r="C18" i="8"/>
  <c r="C17" i="8"/>
  <c r="D17" i="9"/>
  <c r="D18" i="9"/>
  <c r="D20" i="9"/>
  <c r="G18" i="9"/>
  <c r="I18" i="9" s="1"/>
  <c r="G20" i="9"/>
  <c r="H22" i="9"/>
  <c r="E19" i="9"/>
  <c r="C23" i="9"/>
  <c r="H23" i="9" s="1"/>
  <c r="C22" i="9"/>
  <c r="C21" i="9"/>
  <c r="C20" i="9"/>
  <c r="C19" i="9"/>
  <c r="H19" i="9" s="1"/>
  <c r="C18" i="9"/>
  <c r="C17" i="9"/>
  <c r="I19" i="9"/>
  <c r="H20" i="9"/>
  <c r="I20" i="9"/>
  <c r="H21" i="9"/>
  <c r="I21" i="9"/>
  <c r="I22" i="9"/>
  <c r="I23" i="9"/>
  <c r="H18" i="8"/>
  <c r="I18" i="8"/>
  <c r="H19" i="8"/>
  <c r="I19" i="8"/>
  <c r="H17" i="8" l="1"/>
  <c r="H17" i="9"/>
  <c r="I17" i="9"/>
  <c r="H18" i="9"/>
  <c r="K43" i="6" l="1"/>
  <c r="K41" i="6"/>
  <c r="K40" i="6"/>
  <c r="K39" i="6"/>
  <c r="K38" i="6"/>
  <c r="K37" i="6"/>
  <c r="K36" i="6"/>
  <c r="K35" i="6"/>
  <c r="K34" i="6"/>
  <c r="K32" i="6"/>
  <c r="K31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8" i="6"/>
  <c r="J17" i="6"/>
  <c r="J16" i="6"/>
  <c r="J15" i="6"/>
  <c r="J14" i="6"/>
  <c r="J13" i="6"/>
  <c r="J12" i="6"/>
  <c r="J11" i="6"/>
  <c r="J10" i="6"/>
  <c r="J9" i="6"/>
  <c r="F10" i="6"/>
  <c r="F31" i="6"/>
  <c r="F41" i="6"/>
  <c r="F40" i="6" s="1"/>
  <c r="F9" i="6" s="1"/>
  <c r="F35" i="6"/>
  <c r="F32" i="6"/>
  <c r="F27" i="6"/>
  <c r="F25" i="6"/>
  <c r="F23" i="6"/>
  <c r="F21" i="6"/>
  <c r="F15" i="6"/>
  <c r="F11" i="6"/>
  <c r="D9" i="6"/>
  <c r="D40" i="6"/>
  <c r="D41" i="6"/>
  <c r="D32" i="6"/>
  <c r="D31" i="6" s="1"/>
  <c r="D35" i="6"/>
  <c r="D11" i="6"/>
  <c r="I11" i="6"/>
  <c r="D15" i="6"/>
  <c r="D10" i="6" s="1"/>
  <c r="I15" i="6"/>
  <c r="D21" i="6"/>
  <c r="I21" i="6"/>
  <c r="D23" i="6"/>
  <c r="I23" i="6"/>
  <c r="D25" i="6"/>
  <c r="I25" i="6"/>
  <c r="D27" i="6"/>
  <c r="I27" i="6"/>
  <c r="I32" i="6"/>
  <c r="I35" i="6"/>
  <c r="I41" i="6"/>
  <c r="I40" i="6" s="1"/>
  <c r="I10" i="6" l="1"/>
  <c r="I31" i="6"/>
  <c r="I9" i="6"/>
  <c r="F17" i="3"/>
  <c r="H17" i="3" s="1"/>
  <c r="H32" i="3"/>
  <c r="H31" i="3"/>
  <c r="H30" i="3"/>
  <c r="H29" i="3"/>
  <c r="H28" i="3"/>
  <c r="H27" i="3"/>
  <c r="H26" i="3"/>
  <c r="H25" i="3"/>
  <c r="H22" i="3"/>
  <c r="H21" i="3"/>
  <c r="H20" i="3"/>
  <c r="H19" i="3"/>
  <c r="H18" i="3"/>
  <c r="G32" i="3"/>
  <c r="G31" i="3"/>
  <c r="G29" i="3"/>
  <c r="G28" i="3"/>
  <c r="G27" i="3"/>
  <c r="G26" i="3"/>
  <c r="G25" i="3"/>
  <c r="G24" i="3"/>
  <c r="G22" i="3"/>
  <c r="G21" i="3"/>
  <c r="G20" i="3"/>
  <c r="G19" i="3"/>
  <c r="G18" i="3"/>
  <c r="D17" i="3" l="1"/>
  <c r="C18" i="3"/>
  <c r="C19" i="3"/>
  <c r="C20" i="3"/>
  <c r="C21" i="3"/>
  <c r="C24" i="3"/>
  <c r="C25" i="3"/>
  <c r="C26" i="3"/>
  <c r="C27" i="3"/>
  <c r="C28" i="3"/>
  <c r="C29" i="3"/>
  <c r="C31" i="3"/>
  <c r="C32" i="3"/>
  <c r="G17" i="3" l="1"/>
  <c r="E16" i="1"/>
  <c r="E28" i="1"/>
  <c r="E371" i="1"/>
  <c r="E372" i="1"/>
  <c r="E373" i="1"/>
  <c r="E374" i="1"/>
  <c r="E385" i="1"/>
  <c r="E375" i="1"/>
  <c r="E376" i="1"/>
  <c r="E386" i="1"/>
  <c r="E352" i="1"/>
  <c r="E353" i="1"/>
  <c r="E354" i="1"/>
  <c r="E355" i="1"/>
  <c r="E356" i="1"/>
  <c r="E357" i="1"/>
  <c r="E29" i="1"/>
  <c r="E101" i="1"/>
  <c r="E285" i="1"/>
  <c r="E289" i="1"/>
  <c r="E290" i="1"/>
  <c r="E160" i="1"/>
  <c r="E161" i="1"/>
  <c r="E162" i="1"/>
  <c r="E141" i="1"/>
  <c r="E142" i="1"/>
  <c r="E143" i="1"/>
  <c r="E123" i="1"/>
  <c r="E124" i="1"/>
  <c r="E157" i="1"/>
  <c r="E158" i="1"/>
  <c r="E205" i="1"/>
  <c r="E233" i="1"/>
  <c r="E234" i="1"/>
  <c r="E227" i="1"/>
  <c r="E228" i="1"/>
  <c r="E167" i="1"/>
  <c r="E177" i="1"/>
  <c r="E178" i="1"/>
  <c r="E174" i="1"/>
  <c r="E175" i="1"/>
  <c r="E171" i="1"/>
  <c r="E172" i="1"/>
  <c r="E145" i="1"/>
  <c r="E146" i="1"/>
  <c r="E132" i="1"/>
  <c r="E133" i="1"/>
  <c r="E243" i="1"/>
  <c r="E236" i="1"/>
  <c r="E240" i="1"/>
  <c r="E241" i="1"/>
  <c r="E247" i="1"/>
  <c r="E248" i="1"/>
  <c r="E245" i="1"/>
  <c r="E244" i="1" s="1"/>
  <c r="E250" i="1"/>
  <c r="E251" i="1"/>
  <c r="E259" i="1"/>
  <c r="E260" i="1"/>
  <c r="E298" i="1"/>
  <c r="E311" i="1"/>
  <c r="E312" i="1"/>
  <c r="E192" i="1"/>
  <c r="E199" i="1"/>
  <c r="E200" i="1"/>
  <c r="E272" i="1"/>
  <c r="E282" i="1"/>
  <c r="E283" i="1"/>
  <c r="E276" i="1"/>
  <c r="E277" i="1"/>
  <c r="E273" i="1"/>
  <c r="E274" i="1"/>
  <c r="E324" i="1"/>
  <c r="E346" i="1"/>
  <c r="E347" i="1"/>
  <c r="E202" i="1"/>
  <c r="E203" i="1"/>
  <c r="E26" i="1"/>
  <c r="E25" i="1" s="1"/>
  <c r="E24" i="1" s="1"/>
  <c r="E322" i="1"/>
  <c r="E321" i="1" s="1"/>
  <c r="E314" i="1" s="1"/>
  <c r="E343" i="1"/>
  <c r="E344" i="1"/>
  <c r="E280" i="1"/>
  <c r="E279" i="1" s="1"/>
  <c r="E331" i="1"/>
  <c r="E332" i="1"/>
  <c r="E341" i="1"/>
  <c r="E340" i="1" s="1"/>
  <c r="E318" i="1"/>
  <c r="E319" i="1"/>
  <c r="E326" i="1"/>
  <c r="E325" i="1" s="1"/>
  <c r="E334" i="1"/>
  <c r="E335" i="1"/>
  <c r="E194" i="1"/>
  <c r="E193" i="1" s="1"/>
  <c r="E315" i="1"/>
  <c r="E316" i="1"/>
  <c r="E350" i="1"/>
  <c r="E349" i="1" s="1"/>
  <c r="E256" i="1"/>
  <c r="E257" i="1"/>
  <c r="E254" i="1"/>
  <c r="E253" i="1" s="1"/>
  <c r="E264" i="1"/>
  <c r="E263" i="1" s="1"/>
  <c r="E270" i="1"/>
  <c r="E269" i="1" s="1"/>
  <c r="E266" i="1" l="1"/>
  <c r="E262" i="1" s="1"/>
  <c r="E267" i="1"/>
  <c r="E169" i="1"/>
  <c r="E168" i="1" s="1"/>
  <c r="E110" i="1"/>
  <c r="E115" i="1"/>
  <c r="E113" i="1"/>
  <c r="E118" i="1" l="1"/>
  <c r="E117" i="1" s="1"/>
  <c r="E329" i="1"/>
  <c r="E328" i="1" s="1"/>
  <c r="E99" i="1"/>
  <c r="E95" i="1"/>
  <c r="E127" i="1"/>
  <c r="E126" i="1" s="1"/>
  <c r="E22" i="1"/>
  <c r="E21" i="1" s="1"/>
  <c r="E20" i="1" s="1"/>
  <c r="E19" i="1" s="1"/>
  <c r="E18" i="1" s="1"/>
  <c r="E17" i="1" s="1"/>
  <c r="E88" i="1"/>
  <c r="E85" i="1"/>
  <c r="E79" i="1"/>
  <c r="E306" i="1"/>
  <c r="E305" i="1" s="1"/>
  <c r="E309" i="1"/>
  <c r="E308" i="1" s="1"/>
  <c r="E303" i="1"/>
  <c r="E302" i="1" s="1"/>
  <c r="E238" i="1"/>
  <c r="E237" i="1" s="1"/>
  <c r="E225" i="1"/>
  <c r="E224" i="1" s="1"/>
  <c r="E296" i="1"/>
  <c r="E295" i="1" s="1"/>
  <c r="E75" i="1"/>
  <c r="E293" i="1"/>
  <c r="E292" i="1" s="1"/>
  <c r="E287" i="1"/>
  <c r="E286" i="1" s="1"/>
  <c r="E216" i="1"/>
  <c r="E215" i="1" s="1"/>
  <c r="E222" i="1"/>
  <c r="E221" i="1" s="1"/>
  <c r="E207" i="1"/>
  <c r="E206" i="1" s="1"/>
  <c r="E210" i="1"/>
  <c r="E209" i="1" s="1"/>
  <c r="E213" i="1"/>
  <c r="E212" i="1" s="1"/>
  <c r="E300" i="1"/>
  <c r="E299" i="1" s="1"/>
  <c r="E72" i="1"/>
  <c r="E70" i="1"/>
  <c r="E66" i="1"/>
  <c r="E61" i="1"/>
  <c r="E58" i="1"/>
  <c r="E54" i="1"/>
  <c r="E50" i="1"/>
  <c r="E49" i="1" s="1"/>
  <c r="E31" i="1" s="1"/>
  <c r="E30" i="1" s="1"/>
  <c r="E46" i="1"/>
  <c r="E44" i="1"/>
  <c r="E41" i="1"/>
  <c r="E39" i="1"/>
  <c r="E35" i="1"/>
  <c r="E32" i="1" l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47" i="1"/>
  <c r="F146" i="1"/>
  <c r="F145" i="1"/>
  <c r="F144" i="1"/>
  <c r="F143" i="1"/>
  <c r="F142" i="1"/>
  <c r="F141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<sst xmlns="http://schemas.openxmlformats.org/spreadsheetml/2006/main" count="1124" uniqueCount="704">
  <si>
    <t>Općina Velika Ludina</t>
  </si>
  <si>
    <t/>
  </si>
  <si>
    <t>Svetog Mihaela 37</t>
  </si>
  <si>
    <t>44316 Velika Ludina</t>
  </si>
  <si>
    <t>OIB: 02359032919</t>
  </si>
  <si>
    <t>POSEBNI DIO</t>
  </si>
  <si>
    <t>BROJ KONTA</t>
  </si>
  <si>
    <t>VRSTA RASHODA / IZDATKA</t>
  </si>
  <si>
    <t xml:space="preserve">  </t>
  </si>
  <si>
    <t>SVEUKUPNO RASHODI / IZDACI</t>
  </si>
  <si>
    <t>Razdjel  001</t>
  </si>
  <si>
    <t>Općinsko vijeće</t>
  </si>
  <si>
    <t>Glava  00101</t>
  </si>
  <si>
    <t>Glavni program  A11</t>
  </si>
  <si>
    <t>Općinsko Vijeće</t>
  </si>
  <si>
    <t>Program  1001</t>
  </si>
  <si>
    <t>Aktivnost  A100101</t>
  </si>
  <si>
    <t>Donošenje akata i mjera i djelokruga predstavničkog , izvršnog tijela i mjesne samouprave</t>
  </si>
  <si>
    <t>3291</t>
  </si>
  <si>
    <t>Naknade za rad predstavničkih i izvršnih tijela, povjerenstava i slično</t>
  </si>
  <si>
    <t>32911</t>
  </si>
  <si>
    <t>Naknade za rad članovima predstavničkih i izvršnih tijela i upravnih vijeća</t>
  </si>
  <si>
    <t>Program  1002</t>
  </si>
  <si>
    <t>Program političkih stranaka</t>
  </si>
  <si>
    <t>Aktivnost  A100201</t>
  </si>
  <si>
    <t>Osnovne funkcije stranaka</t>
  </si>
  <si>
    <t>3811</t>
  </si>
  <si>
    <t>Tekuće donacije u novcu</t>
  </si>
  <si>
    <t>38114</t>
  </si>
  <si>
    <t>Tekuće donacije udrugama i političkim strankama</t>
  </si>
  <si>
    <t>Razdjel  002</t>
  </si>
  <si>
    <t>Jedinstveni upravni odjel</t>
  </si>
  <si>
    <t>Glava  00201</t>
  </si>
  <si>
    <t>Glavni program  A10</t>
  </si>
  <si>
    <t>Program  1000</t>
  </si>
  <si>
    <t>Aktivnost  A100001</t>
  </si>
  <si>
    <t>Rashodi za zaposlene</t>
  </si>
  <si>
    <t>3111</t>
  </si>
  <si>
    <t>Plaće za redovan rad</t>
  </si>
  <si>
    <t>31111</t>
  </si>
  <si>
    <t>Plaće za zaposlene</t>
  </si>
  <si>
    <t>3121</t>
  </si>
  <si>
    <t>Ostali rashodi za zaposlene</t>
  </si>
  <si>
    <t>31212</t>
  </si>
  <si>
    <t>Nagrade</t>
  </si>
  <si>
    <t>31216</t>
  </si>
  <si>
    <t>Regres za godišnji odmor</t>
  </si>
  <si>
    <t>31219</t>
  </si>
  <si>
    <t>Ostali nenavedeni rashodi za zaposlene</t>
  </si>
  <si>
    <t>3132</t>
  </si>
  <si>
    <t>Doprinosi za obvezno zdravstveno osiguranje</t>
  </si>
  <si>
    <t>31321</t>
  </si>
  <si>
    <t>3211</t>
  </si>
  <si>
    <t>Službena putovanja</t>
  </si>
  <si>
    <t>32111</t>
  </si>
  <si>
    <t>Dnevnice za službeni put u zemlji</t>
  </si>
  <si>
    <t>32115</t>
  </si>
  <si>
    <t>Naknade za prijevoz na službenom putu u zemlji</t>
  </si>
  <si>
    <t>3212</t>
  </si>
  <si>
    <t>Naknade za prijevoz, za rad na terenu i odvojeni život</t>
  </si>
  <si>
    <t>32121</t>
  </si>
  <si>
    <t>Naknade za prijevoz na posao i s posla</t>
  </si>
  <si>
    <t>3213</t>
  </si>
  <si>
    <t>Stručno usavršavanje zaposlenika</t>
  </si>
  <si>
    <t>32131</t>
  </si>
  <si>
    <t>Seminari, savjetovanja i simpoziji</t>
  </si>
  <si>
    <t>32132</t>
  </si>
  <si>
    <t>Tečajevi i stručni ispiti</t>
  </si>
  <si>
    <t>Aktivnost  A100002</t>
  </si>
  <si>
    <t>Materijalni rashodi</t>
  </si>
  <si>
    <t>3221</t>
  </si>
  <si>
    <t>Uredski materijal i ostali materijalni rashodi</t>
  </si>
  <si>
    <t>32211</t>
  </si>
  <si>
    <t>Uredski materijal</t>
  </si>
  <si>
    <t>32212</t>
  </si>
  <si>
    <t>Literatura (publikacije, časopisi, glasila, knjige i ostalo)</t>
  </si>
  <si>
    <t>32214</t>
  </si>
  <si>
    <t>Materijal i sredstva za čišćenje i održavanje</t>
  </si>
  <si>
    <t>3223</t>
  </si>
  <si>
    <t>Energija</t>
  </si>
  <si>
    <t>32231</t>
  </si>
  <si>
    <t>Električna energija</t>
  </si>
  <si>
    <t>32233</t>
  </si>
  <si>
    <t>Plin</t>
  </si>
  <si>
    <t>32234</t>
  </si>
  <si>
    <t>Motorni benzin i dizel gorivo</t>
  </si>
  <si>
    <t>3224</t>
  </si>
  <si>
    <t>Materijal i dijelovi za tekuće i investicijsko održavanje</t>
  </si>
  <si>
    <t>32241</t>
  </si>
  <si>
    <t>Materijal i dijelovi za tekuće i investicijsko održavanje građevinskih objekata</t>
  </si>
  <si>
    <t>32243</t>
  </si>
  <si>
    <t>Materijal i dijelovi za tekuće i investicijsko održavanje transportnih sredstava</t>
  </si>
  <si>
    <t>3225</t>
  </si>
  <si>
    <t>Sitni inventar i auto gume</t>
  </si>
  <si>
    <t>32251</t>
  </si>
  <si>
    <t>Sitni inventar</t>
  </si>
  <si>
    <t>32252</t>
  </si>
  <si>
    <t>Auto gume</t>
  </si>
  <si>
    <t>3227</t>
  </si>
  <si>
    <t>Službena, radna i zaštitna odjeća i obuća</t>
  </si>
  <si>
    <t>32271</t>
  </si>
  <si>
    <t>3231</t>
  </si>
  <si>
    <t>Usluge telefona, pošte i prijevoza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</si>
  <si>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</si>
  <si>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</si>
  <si>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</si>
  <si>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</si>
  <si>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</si>
  <si>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</si>
  <si>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3232</t>
  </si>
  <si>
    <t>Usluge tekućeg i investicijskog održavanja</t>
  </si>
  <si>
    <t>32322</t>
  </si>
  <si>
    <t>Usluge tekućeg i investicijskog održavanja postrojenja i opreme</t>
  </si>
  <si>
    <t>3233</t>
  </si>
  <si>
    <t>Usluge promidžbe i informiranja</t>
  </si>
  <si>
    <t>32331</t>
  </si>
  <si>
    <t>Elektronski mediji</t>
  </si>
  <si>
    <t>32332</t>
  </si>
  <si>
    <t>Tisak</t>
  </si>
  <si>
    <t>3234</t>
  </si>
  <si>
    <t>Komunalne usluge</t>
  </si>
  <si>
    <t>32341</t>
  </si>
  <si>
    <t>Opskrba vodom</t>
  </si>
  <si>
    <t>32342</t>
  </si>
  <si>
    <t>Iznošenje i odvoz smeća</t>
  </si>
  <si>
    <t>32349</t>
  </si>
  <si>
    <t>Ostale komunalne usluge</t>
  </si>
  <si>
    <t>3237</t>
  </si>
  <si>
    <t>Intelektualne i osobne usluge</t>
  </si>
  <si>
    <t>32372</t>
  </si>
  <si>
    <t>Ugovori o djelu</t>
  </si>
  <si>
    <t>32373</t>
  </si>
  <si>
    <t>Usluge odvjetnika i pravnog savjetovanja</t>
  </si>
  <si>
    <t>32375</t>
  </si>
  <si>
    <t>Geodetsko-katastarske usluge</t>
  </si>
  <si>
    <t>32376</t>
  </si>
  <si>
    <t>Usluge vještačenja</t>
  </si>
  <si>
    <t>32379</t>
  </si>
  <si>
    <t>Ostale intelektualne usluge</t>
  </si>
  <si>
    <t>3238</t>
  </si>
  <si>
    <t>Računalne usluge</t>
  </si>
  <si>
    <t>32381</t>
  </si>
  <si>
    <t>Usluge ažuriranja računalnih baza</t>
  </si>
  <si>
    <t>32389</t>
  </si>
  <si>
    <t>Ostale računalne usluge</t>
  </si>
  <si>
    <t>3239</t>
  </si>
  <si>
    <t>Ostale usluge</t>
  </si>
  <si>
    <t>32391</t>
  </si>
  <si>
    <t>Grafičke i tiskarske usluge, usluge kopiranja i uvezivanja i slično</t>
  </si>
  <si>
    <t>32394</t>
  </si>
  <si>
    <t>Usluge pri registraciji prijevoznih sredstava</t>
  </si>
  <si>
    <t>32399</t>
  </si>
  <si>
    <t>Ostale nespomenute usluge</t>
  </si>
  <si>
    <t>3241</t>
  </si>
  <si>
    <t>Naknade troškova osobama izvan radnog odnosa</t>
  </si>
  <si>
    <t>32411</t>
  </si>
  <si>
    <t>Naknade troškova službenog puta</t>
  </si>
  <si>
    <t>32412</t>
  </si>
  <si>
    <t>Naknade ostalih troškova</t>
  </si>
  <si>
    <t>3292</t>
  </si>
  <si>
    <t>Premije osiguranja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</si>
  <si>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</si>
  <si>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</si>
  <si>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</si>
  <si>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</si>
  <si>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</si>
  <si>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</si>
  <si>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3293</t>
  </si>
  <si>
    <t>Reprezentacija</t>
  </si>
  <si>
    <t>32931</t>
  </si>
  <si>
    <t>3295</t>
  </si>
  <si>
    <t>Pristojbe i naknade</t>
  </si>
  <si>
    <t>32951</t>
  </si>
  <si>
    <t>Upravne i administrativne pristojbe</t>
  </si>
  <si>
    <t>32952</t>
  </si>
  <si>
    <t>Sudske pristojbe</t>
  </si>
  <si>
    <t>32953</t>
  </si>
  <si>
    <t>Javnobilježničke pristojbe</t>
  </si>
  <si>
    <t>32959</t>
  </si>
  <si>
    <t>Ostale pristojbe i naknade</t>
  </si>
  <si>
    <t>3296</t>
  </si>
  <si>
    <t>Troškovi sudskih postupaka</t>
  </si>
  <si>
    <t>32961</t>
  </si>
  <si>
    <t>3299</t>
  </si>
  <si>
    <t>Ostali nespomenuti rashodi poslovanja</t>
  </si>
  <si>
    <t>32999</t>
  </si>
  <si>
    <t>Aktivnost  A100003</t>
  </si>
  <si>
    <t>Financijski rashodi</t>
  </si>
  <si>
    <t>3431</t>
  </si>
  <si>
    <t>Bankarske usluge i usluge platnog prometa</t>
  </si>
  <si>
    <t>34312</t>
  </si>
  <si>
    <t>Usluge platnog prometa</t>
  </si>
  <si>
    <t>3433</t>
  </si>
  <si>
    <t>Zatezne kamate</t>
  </si>
  <si>
    <t>34333</t>
  </si>
  <si>
    <t>Zatezne kamate iz poslovnih odnosa</t>
  </si>
  <si>
    <t>Aktivnost  A100004</t>
  </si>
  <si>
    <t>Dan Općine</t>
  </si>
  <si>
    <t>Aktivnost  A100005</t>
  </si>
  <si>
    <t>Kapitalna pomoć trgovačkom društvu Ludina d.o.o.</t>
  </si>
  <si>
    <t>3861</t>
  </si>
  <si>
    <t>Kapitalne pomoći kreditnim i ostalim financijskim institucijama te trgovačkim društvima u javnom sek</t>
  </si>
  <si>
    <t>38612</t>
  </si>
  <si>
    <t>Kapitalne pomoći trgovačkim društvima u javnom sektoru</t>
  </si>
  <si>
    <t>Aktivnost  A100006</t>
  </si>
  <si>
    <t>Otplata glavnice primljenih zajmova - povrat poreza na dohodak</t>
  </si>
  <si>
    <t>5471</t>
  </si>
  <si>
    <t>Otplata glavnice primljenih zajmova od državnog proračuna</t>
  </si>
  <si>
    <t>54711</t>
  </si>
  <si>
    <t>Otplata glavnice primljenih zajmova od državnog proračuna - kratkoročnih</t>
  </si>
  <si>
    <t>Aktivnost  A100007</t>
  </si>
  <si>
    <t>Izbori</t>
  </si>
  <si>
    <t>32912</t>
  </si>
  <si>
    <t>Naknade članovima povjerenstava</t>
  </si>
  <si>
    <t>Aktivnost  A100008</t>
  </si>
  <si>
    <t>Sufinanciranje projekta uređenje prometnice Svetog Mihaela od općine do groblja</t>
  </si>
  <si>
    <t>3631</t>
  </si>
  <si>
    <t>Tekuće pomoći unutar općeg proračuna</t>
  </si>
  <si>
    <t>36319</t>
  </si>
  <si>
    <t>Tekuće pomoći izvanproračunskim korisnicima županijskih, gradskih i općinskih proračuna</t>
  </si>
  <si>
    <t>Kapitalni projekt  K100001</t>
  </si>
  <si>
    <t>Rashodi za nabavu dugotrajne neproizvedene imovine - projekti</t>
  </si>
  <si>
    <t>4126</t>
  </si>
  <si>
    <t>Ostala nematerijalna imovina</t>
  </si>
  <si>
    <t>41261</t>
  </si>
  <si>
    <t>Kapitalni projekt  K100005</t>
  </si>
  <si>
    <t>Kupnja nekretnina -  stanova</t>
  </si>
  <si>
    <t>4211</t>
  </si>
  <si>
    <t>Stambeni objekti</t>
  </si>
  <si>
    <t>42119</t>
  </si>
  <si>
    <t>Ostali stambeni objekti</t>
  </si>
  <si>
    <t>Kapitalni projekt  K100006</t>
  </si>
  <si>
    <t>Kapitalna pomoć Moslavini d.o.o. za izgradnju vodovoda Ludinica</t>
  </si>
  <si>
    <t>Program  1003</t>
  </si>
  <si>
    <t>Upravljanje imovinom</t>
  </si>
  <si>
    <t>Aktivnost  A100301</t>
  </si>
  <si>
    <t>Održavanje zgrada za redovno korištenje</t>
  </si>
  <si>
    <t>32329</t>
  </si>
  <si>
    <t>Ostale usluge tekućeg i investicijskog održavanja</t>
  </si>
  <si>
    <t>Kapitalni projekt  K100307</t>
  </si>
  <si>
    <t>Uređenje doma Okoli</t>
  </si>
  <si>
    <t>4212</t>
  </si>
  <si>
    <t>Poslovni objekti</t>
  </si>
  <si>
    <t>42124</t>
  </si>
  <si>
    <t>Zgrade kulturnih institucija (kazališta, muzeji, galerije, domovi kulture, knjižnice i slično)</t>
  </si>
  <si>
    <t>Kapitalni projekt  K100310</t>
  </si>
  <si>
    <t>Dječje igralište Vidrenjak</t>
  </si>
  <si>
    <t>4214</t>
  </si>
  <si>
    <t>Ostali građevinski objekti</t>
  </si>
  <si>
    <t>42145</t>
  </si>
  <si>
    <t>Sportski i rekreacijski tereni</t>
  </si>
  <si>
    <t>Kapitalni projekt  K100311</t>
  </si>
  <si>
    <t>Uređenje prakirališta groblja Mala Ludina</t>
  </si>
  <si>
    <t>42149</t>
  </si>
  <si>
    <t>Ostali nespomenuti građevinski objekti</t>
  </si>
  <si>
    <t>Kapitalni projekt  K100312</t>
  </si>
  <si>
    <t>Uređenje doma Mala Ludina</t>
  </si>
  <si>
    <t>Kapitalni projekt  K100313</t>
  </si>
  <si>
    <t>Kotao za društveni dom Velika Ludina</t>
  </si>
  <si>
    <t>4227</t>
  </si>
  <si>
    <t>Uređaji, strojevi i oprema za ostale namjene</t>
  </si>
  <si>
    <t>42273</t>
  </si>
  <si>
    <t>Oprema</t>
  </si>
  <si>
    <t>Program  1004</t>
  </si>
  <si>
    <t>Opremanje uredskog prostora</t>
  </si>
  <si>
    <t>Kapitalni projekt  K100401</t>
  </si>
  <si>
    <t>Rashodi za nabavu dugotrajne proizvedene imovine</t>
  </si>
  <si>
    <t>4221</t>
  </si>
  <si>
    <t>Uredska oprema i namještaj</t>
  </si>
  <si>
    <t>42211</t>
  </si>
  <si>
    <t>Računala i računalna oprema</t>
  </si>
  <si>
    <t>42212</t>
  </si>
  <si>
    <t>Uredski namještaj</t>
  </si>
  <si>
    <t>4262</t>
  </si>
  <si>
    <t>Ulaganja u računalne programe</t>
  </si>
  <si>
    <t>42621</t>
  </si>
  <si>
    <t>Program  1005</t>
  </si>
  <si>
    <t>Razvoj i sigurnost prometa</t>
  </si>
  <si>
    <t>Aktivnost  A100501</t>
  </si>
  <si>
    <t>Županijska cesta Mala Ludina - Mustafina Klada</t>
  </si>
  <si>
    <t>Kapitalni projekt  K100502</t>
  </si>
  <si>
    <t>Obrtnička ulica, Velika Ludina</t>
  </si>
  <si>
    <t>4213</t>
  </si>
  <si>
    <t>Ceste, željeznice i ostali prometni objekti</t>
  </si>
  <si>
    <t>42131</t>
  </si>
  <si>
    <t>Ceste</t>
  </si>
  <si>
    <t>Kapitalni projekt  K100505</t>
  </si>
  <si>
    <t>Poljska ulica, Velika Ludina</t>
  </si>
  <si>
    <t>Kapitalni projekt  K100506</t>
  </si>
  <si>
    <t>Ulica Gaj, Vidrenjak</t>
  </si>
  <si>
    <t>Kapitalni projekt  K100507</t>
  </si>
  <si>
    <t>Vatrogasna ulica, Vidrenjak</t>
  </si>
  <si>
    <t>Kapitalni projekt  K100508</t>
  </si>
  <si>
    <t>Stažićeva ulica, Vidrenjak</t>
  </si>
  <si>
    <t>Kapitalni projekt  K100509</t>
  </si>
  <si>
    <t>Ratarska ulica, Mustafina Klada</t>
  </si>
  <si>
    <t>Kapitalni projekt  K100510</t>
  </si>
  <si>
    <t>Mala ulica, Okoli</t>
  </si>
  <si>
    <t>Program  1006</t>
  </si>
  <si>
    <t>Organiziranje i provođenje zaštite i spašavanja</t>
  </si>
  <si>
    <t>Aktivnost  A100601</t>
  </si>
  <si>
    <t>Osnovna djelatnost zaštite od požara VZO Velika Ludina</t>
  </si>
  <si>
    <t>Aktivnost  A100602</t>
  </si>
  <si>
    <t>Civilna zaštita</t>
  </si>
  <si>
    <t>Aktivnost  A100603</t>
  </si>
  <si>
    <t>Hrvatska gorska služba spašavanja</t>
  </si>
  <si>
    <t>38119</t>
  </si>
  <si>
    <t>Ostale tekuće donacije</t>
  </si>
  <si>
    <t>Aktivnost  A100605</t>
  </si>
  <si>
    <t>Transfer DVD Velika Ludina</t>
  </si>
  <si>
    <t>Program  1007</t>
  </si>
  <si>
    <t>Održavanje objekata i uređenje komunalne infrastrukture</t>
  </si>
  <si>
    <t>Aktivnost  A100701</t>
  </si>
  <si>
    <t>Održavanje nerazvrstanih cesta , makadamskih puteva, bankina, jaraka i sl</t>
  </si>
  <si>
    <t>Aktivnost  A100702</t>
  </si>
  <si>
    <t>Održavanje cesta u zimskim uvjetima</t>
  </si>
  <si>
    <t>Aktivnost  A100703</t>
  </si>
  <si>
    <t>Održavanje javnih i zelenih površina</t>
  </si>
  <si>
    <t>Aktivnost  A100705</t>
  </si>
  <si>
    <t>Održavanje javne rasvjete</t>
  </si>
  <si>
    <t>Aktivnost  A100706</t>
  </si>
  <si>
    <t>Popravak autobusnih kućica</t>
  </si>
  <si>
    <t>Aktivnost  A100707</t>
  </si>
  <si>
    <t>Nabava prometnih znakova</t>
  </si>
  <si>
    <t>Aktivnost  A100709</t>
  </si>
  <si>
    <t>Drvored</t>
  </si>
  <si>
    <t>Kapitalni projekt  K100706</t>
  </si>
  <si>
    <t>Led javna rasvjeta</t>
  </si>
  <si>
    <t>42147</t>
  </si>
  <si>
    <t>Javna rasvjeta</t>
  </si>
  <si>
    <t>Kapitalni projekt  K100707</t>
  </si>
  <si>
    <t>Nogostup Velika Ludina - od potoka do Groblja</t>
  </si>
  <si>
    <t>Kapitalni projekt  K100708</t>
  </si>
  <si>
    <t>Nogostup Velika Ludina - Obrtnička ulica</t>
  </si>
  <si>
    <t>Program  1008</t>
  </si>
  <si>
    <t>Potpora u poljoprivredi</t>
  </si>
  <si>
    <t>Aktivnost  A100801</t>
  </si>
  <si>
    <t>Sufinanciranje troškova osjemenjivanja krava plotkinja</t>
  </si>
  <si>
    <t>3236</t>
  </si>
  <si>
    <t>Zdravstvene i veterinarske usluge</t>
  </si>
  <si>
    <t>32362</t>
  </si>
  <si>
    <t>Veterinarske usluge</t>
  </si>
  <si>
    <t>Aktivnost  A100802</t>
  </si>
  <si>
    <t>Naknade štete</t>
  </si>
  <si>
    <t>3831</t>
  </si>
  <si>
    <t>Naknade šteta pravnim i fizičkim osobama</t>
  </si>
  <si>
    <t>38311</t>
  </si>
  <si>
    <t>Naknade za štete uzrokovane prirodnim katastrofama</t>
  </si>
  <si>
    <t>Program  1010</t>
  </si>
  <si>
    <t>Javne potrebe iznad standarda u školstvu</t>
  </si>
  <si>
    <t>Aktivnost  A101001</t>
  </si>
  <si>
    <t>Sufinanciranje troškova školske kuhinje</t>
  </si>
  <si>
    <t>Aktivnost  A101002</t>
  </si>
  <si>
    <t>Sufinanciranje produžene nastave OŠ Ludina</t>
  </si>
  <si>
    <t>Aktivnost  A101003</t>
  </si>
  <si>
    <t>Ostale tekuće donacije OŠ Ludina</t>
  </si>
  <si>
    <t>Aktivnost  A101004</t>
  </si>
  <si>
    <t>Stipendije i školarine</t>
  </si>
  <si>
    <t>3721</t>
  </si>
  <si>
    <t>Naknade građanima i kućanstvima u novcu</t>
  </si>
  <si>
    <t>37215</t>
  </si>
  <si>
    <t>Aktivnost  A101005</t>
  </si>
  <si>
    <t>Sufinanciranje učenićkih domova</t>
  </si>
  <si>
    <t>37219</t>
  </si>
  <si>
    <t>Ostale naknade iz proračuna u novcu</t>
  </si>
  <si>
    <t>Aktivnost  A101006</t>
  </si>
  <si>
    <t>Sufinanciranje dopunskog obrazovnog materijala</t>
  </si>
  <si>
    <t>Program  1011</t>
  </si>
  <si>
    <t>Socijalna skrb</t>
  </si>
  <si>
    <t>Aktivnost  A101101</t>
  </si>
  <si>
    <t>Pomoć za stanovanje, jednokratne pomoći</t>
  </si>
  <si>
    <t>37212</t>
  </si>
  <si>
    <t>Pomoć obiteljima i kućanstvima</t>
  </si>
  <si>
    <t>Aktivnost  A101102</t>
  </si>
  <si>
    <t>Jednokratne novčane pomoći roditeljima - rođenje djeteta</t>
  </si>
  <si>
    <t>Aktivnost  A101103</t>
  </si>
  <si>
    <t>Podmirenja troškova drva za ogrijev</t>
  </si>
  <si>
    <t>Program  1012</t>
  </si>
  <si>
    <t>Razvoj sporta i rekreacije</t>
  </si>
  <si>
    <t>Aktivnost  A101201</t>
  </si>
  <si>
    <t>NŠK "Sokol"</t>
  </si>
  <si>
    <t>38115</t>
  </si>
  <si>
    <t>Tekuće donacije sportskim društvima</t>
  </si>
  <si>
    <t>Aktivnost  A101202</t>
  </si>
  <si>
    <t>RK Laurus</t>
  </si>
  <si>
    <t>Aktivnost  A101203</t>
  </si>
  <si>
    <t>Šaran - športsko ribolovna udurga</t>
  </si>
  <si>
    <t>Aktivnost  A101204</t>
  </si>
  <si>
    <t>Ostala sportska društva</t>
  </si>
  <si>
    <t>Program  1013</t>
  </si>
  <si>
    <t>Zaštita okoliša</t>
  </si>
  <si>
    <t>Aktivnost  A101301</t>
  </si>
  <si>
    <t>Odvoz i zbrinjavanje otpada, sanacija komunalne deponije</t>
  </si>
  <si>
    <t>Aktivnost  A101302</t>
  </si>
  <si>
    <t>Dimnjačarske i ekološke usluge</t>
  </si>
  <si>
    <t>32344</t>
  </si>
  <si>
    <t>Aktivnost  A101304</t>
  </si>
  <si>
    <t>Zbrinjavnje otpada - azbest</t>
  </si>
  <si>
    <t>Aktivnost  A101305</t>
  </si>
  <si>
    <t>Zbrinjavanje ambalažnog otpada</t>
  </si>
  <si>
    <t>Program  1014</t>
  </si>
  <si>
    <t>Zaštita, očuvanje i unaprijeđenje zdravlja</t>
  </si>
  <si>
    <t>Aktivnost  A101401</t>
  </si>
  <si>
    <t>Deratizacija i dezinsekcija</t>
  </si>
  <si>
    <t>32343</t>
  </si>
  <si>
    <t>Aktivnost  A101402</t>
  </si>
  <si>
    <t>Sanitarno - higijeničarski poslovi</t>
  </si>
  <si>
    <t>Aktivnost  A101403</t>
  </si>
  <si>
    <t>Troškovi prijevoza laboratorijskih uzoraka</t>
  </si>
  <si>
    <t>32369</t>
  </si>
  <si>
    <t>Ostale zdravstvene i veterinarske usluge</t>
  </si>
  <si>
    <t>Aktivnost  A101404</t>
  </si>
  <si>
    <t>Sterilizacija i kastracija ( sufinanciranje 50 % )</t>
  </si>
  <si>
    <t>Aktivnost  A101405</t>
  </si>
  <si>
    <t>Program zaštite divljači</t>
  </si>
  <si>
    <t>Program  1015</t>
  </si>
  <si>
    <t>Program očuvanja kulturne baštine</t>
  </si>
  <si>
    <t>Aktivnost  A101501</t>
  </si>
  <si>
    <t>Crkva Sv. Mihovila V.Ludina</t>
  </si>
  <si>
    <t>38112</t>
  </si>
  <si>
    <t>Tekuće donacije vjerskim zajednicama</t>
  </si>
  <si>
    <t>Aktivnost  A101502</t>
  </si>
  <si>
    <t>KUD Mijo Stuparić</t>
  </si>
  <si>
    <t>Aktivnost  A101503</t>
  </si>
  <si>
    <t>Promocija knjiga i očuvanje kulturne baštine</t>
  </si>
  <si>
    <t>Program  1016</t>
  </si>
  <si>
    <t>Razvoj civilnog društva</t>
  </si>
  <si>
    <t>Aktivnost  A101601</t>
  </si>
  <si>
    <t>UHVIBDR Velika Ludina</t>
  </si>
  <si>
    <t>Aktivnost  A101602</t>
  </si>
  <si>
    <t>LAG Moslavina</t>
  </si>
  <si>
    <t>3294</t>
  </si>
  <si>
    <t>Članarine i norme</t>
  </si>
  <si>
    <t>32941</t>
  </si>
  <si>
    <t>Tuzemne članarine</t>
  </si>
  <si>
    <t>Aktivnost  A101603</t>
  </si>
  <si>
    <t>Crveni Križ</t>
  </si>
  <si>
    <t>Aktivnost  A101604</t>
  </si>
  <si>
    <t>Udruženje slijepih</t>
  </si>
  <si>
    <t>Aktivnost  A101605</t>
  </si>
  <si>
    <t>OSI Udruga osoba s invaliditetom</t>
  </si>
  <si>
    <t>Aktivnost  A101606</t>
  </si>
  <si>
    <t>Udruga voćara , vinogradara Moslavine</t>
  </si>
  <si>
    <t>Aktivnost  A101608</t>
  </si>
  <si>
    <t>Ostale udruge</t>
  </si>
  <si>
    <t>Aktivnost  A101609</t>
  </si>
  <si>
    <t>Udruga pčelara Lipa</t>
  </si>
  <si>
    <t>Aktivnost  A101610</t>
  </si>
  <si>
    <t>Sufinanciranje troškova prijevoza SMŽ</t>
  </si>
  <si>
    <t>3722</t>
  </si>
  <si>
    <t>Naknade građanima i kućanstvima u naravi</t>
  </si>
  <si>
    <t>37221</t>
  </si>
  <si>
    <t>Sufinanciranje cijene prijevoza</t>
  </si>
  <si>
    <t>Glava  00202</t>
  </si>
  <si>
    <t>Javne ustanove predškolskog odgoja i osnovnog obrazovanja</t>
  </si>
  <si>
    <t>Proračunski korisnik  28731</t>
  </si>
  <si>
    <t>Dječji Vrtić Velika Ludina</t>
  </si>
  <si>
    <t>Glavni program  A12</t>
  </si>
  <si>
    <t>Proračunski korisnik Dječji vrtić Ludina</t>
  </si>
  <si>
    <t>Program  1019</t>
  </si>
  <si>
    <t>Predškolski odgoj</t>
  </si>
  <si>
    <t>Aktivnost  A101901</t>
  </si>
  <si>
    <t>Korisnik   002</t>
  </si>
  <si>
    <t>Dječji vrtić Ludina</t>
  </si>
  <si>
    <t>311</t>
  </si>
  <si>
    <t>Plaće (Bruto)</t>
  </si>
  <si>
    <t>312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</si>
  <si>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</si>
  <si>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</si>
  <si>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</si>
  <si>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</si>
  <si>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</si>
  <si>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</si>
  <si>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</si>
  <si>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</si>
  <si>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</si>
  <si>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343</t>
  </si>
  <si>
    <t>Ostali financijski rashodi</t>
  </si>
  <si>
    <t>422</t>
  </si>
  <si>
    <t>Postrojenja i oprema</t>
  </si>
  <si>
    <t>544</t>
  </si>
  <si>
    <t>Otplata glavnice primljenih kredita i zajmova od kreditnih i ostalih financijskih institucija izvan</t>
  </si>
  <si>
    <t>Kapitalni projekt  K101901</t>
  </si>
  <si>
    <t>Uređenje ograde</t>
  </si>
  <si>
    <t>421</t>
  </si>
  <si>
    <t>Građevinski objekti</t>
  </si>
  <si>
    <t>Glava  00203</t>
  </si>
  <si>
    <t>Djelatnost kulture</t>
  </si>
  <si>
    <t>Proračunski korisnik  28740</t>
  </si>
  <si>
    <t>Knjižnica i čitaonica Ludina</t>
  </si>
  <si>
    <t>Glavni program  A13</t>
  </si>
  <si>
    <t>Proračunski korisnik Knjižnica i čitaonica Velika Ludina</t>
  </si>
  <si>
    <t>Program  1020</t>
  </si>
  <si>
    <t>Javne potrebe u kulturi</t>
  </si>
  <si>
    <t>Aktivnost  A102001</t>
  </si>
  <si>
    <t>Knjižnica i čitaonica Velika Ludina</t>
  </si>
  <si>
    <t>Korisnik   003</t>
  </si>
  <si>
    <t>Kapitalni projekt  K102001</t>
  </si>
  <si>
    <t>Rashodi za nabavu dugotrajne neproizvedene imovine</t>
  </si>
  <si>
    <t>424</t>
  </si>
  <si>
    <t>Knjige, umjetnička djela i ostale izložbene vrijednosti</t>
  </si>
  <si>
    <t>426</t>
  </si>
  <si>
    <t>Nematerijalna proizvedena imovina</t>
  </si>
  <si>
    <t>IZVRŠENJE 2023</t>
  </si>
  <si>
    <t>INDEKS</t>
  </si>
  <si>
    <t>Izvršenje proračuna od I - XII za 2023. godinu</t>
  </si>
  <si>
    <t>Prihodi od prodaje postrojenja i opreme</t>
  </si>
  <si>
    <t>722</t>
  </si>
  <si>
    <t>Prihodi od prodaje građevinskih objekata</t>
  </si>
  <si>
    <t>721</t>
  </si>
  <si>
    <t>Prihodi od prodaje materijalne imovine - prirodnih bogatstava</t>
  </si>
  <si>
    <t>711</t>
  </si>
  <si>
    <t>Kazne i upravne mjere</t>
  </si>
  <si>
    <t>681</t>
  </si>
  <si>
    <t>Komunalni doprinosi i naknade</t>
  </si>
  <si>
    <t>653</t>
  </si>
  <si>
    <t>Prihodi po posebnim propisima</t>
  </si>
  <si>
    <t>652</t>
  </si>
  <si>
    <t>651</t>
  </si>
  <si>
    <t>Prihodi od nefinancijske imovine</t>
  </si>
  <si>
    <t>642</t>
  </si>
  <si>
    <t>Prihodi od financijske imovine</t>
  </si>
  <si>
    <t>641</t>
  </si>
  <si>
    <t>Pomoći proračunu iz drugih proračuna</t>
  </si>
  <si>
    <t>633</t>
  </si>
  <si>
    <t>Pomoći od međunarodnih organizacija te institucija i tijela EU</t>
  </si>
  <si>
    <t>632</t>
  </si>
  <si>
    <t>Porezi na robu i usluge</t>
  </si>
  <si>
    <t>614</t>
  </si>
  <si>
    <t>Porezi na imovinu</t>
  </si>
  <si>
    <t>613</t>
  </si>
  <si>
    <t>Porez i prirez na dohodak</t>
  </si>
  <si>
    <t>611</t>
  </si>
  <si>
    <t>SVEUKUPNO PRIHODI</t>
  </si>
  <si>
    <t>VRSTA PRIHODA / PRIMITAKA</t>
  </si>
  <si>
    <t xml:space="preserve">Pomoći proračunskim korisnicima iz proračuna koji  im nije nadležan </t>
  </si>
  <si>
    <t>Pomoći od izvanproračunskih korisnika</t>
  </si>
  <si>
    <t>634</t>
  </si>
  <si>
    <t>IZVRŠENJE 2022</t>
  </si>
  <si>
    <t xml:space="preserve">Izvršenje proračuna od I-XII za 2023. godinu </t>
  </si>
  <si>
    <t xml:space="preserve">PRIHODI </t>
  </si>
  <si>
    <t>IZVORNI PLAN 2023</t>
  </si>
  <si>
    <t>TEKUĆI PLAN 2023</t>
  </si>
  <si>
    <t>INDES 6/3</t>
  </si>
  <si>
    <t>INDEKS 6/5</t>
  </si>
  <si>
    <t>Otplata glavnice primljenih zajmova od drugih razina vlasti</t>
  </si>
  <si>
    <t>547</t>
  </si>
  <si>
    <t>Izdaci za otplatu glavnice primljenih kredita i zajmova</t>
  </si>
  <si>
    <t>54</t>
  </si>
  <si>
    <t>Izdaci za financijsku imovinu i otplate zajmova</t>
  </si>
  <si>
    <t>5</t>
  </si>
  <si>
    <t>Rashodi za nabavu proizvedene dugotrajne imovine</t>
  </si>
  <si>
    <t>42</t>
  </si>
  <si>
    <t>Nematerijalna imovina</t>
  </si>
  <si>
    <t>412</t>
  </si>
  <si>
    <t>Rashodi za nabavu neproizvedene dugotrajne imovine</t>
  </si>
  <si>
    <t>41</t>
  </si>
  <si>
    <t>Rashodi za nabavu nefinancijske imovine</t>
  </si>
  <si>
    <t>4</t>
  </si>
  <si>
    <t>Kapitalne pomoći</t>
  </si>
  <si>
    <t>386</t>
  </si>
  <si>
    <t>Kazne, penali i naknade štete</t>
  </si>
  <si>
    <t>383</t>
  </si>
  <si>
    <t>Tekuće donacije</t>
  </si>
  <si>
    <t>381</t>
  </si>
  <si>
    <t>Ostali rashodi</t>
  </si>
  <si>
    <t>38</t>
  </si>
  <si>
    <t>Ostale naknade građanima i kućanstvima iz proračuna</t>
  </si>
  <si>
    <t>372</t>
  </si>
  <si>
    <t>Naknade građanima i kućanstvima na temelju osiguranja i druge naknade</t>
  </si>
  <si>
    <t>37</t>
  </si>
  <si>
    <t>Pomoći unutar općeg proračuna</t>
  </si>
  <si>
    <t>363</t>
  </si>
  <si>
    <t>Pomoći dane u inozemstvo i unutar općeg proračuna</t>
  </si>
  <si>
    <t>36</t>
  </si>
  <si>
    <t>34</t>
  </si>
  <si>
    <t>324</t>
  </si>
  <si>
    <t>32</t>
  </si>
  <si>
    <t>31</t>
  </si>
  <si>
    <t>Rashodi poslovanja</t>
  </si>
  <si>
    <t>3</t>
  </si>
  <si>
    <t>VRSTA RASHODA / IZDATAKA</t>
  </si>
  <si>
    <t>RASHODI</t>
  </si>
  <si>
    <t xml:space="preserve">REALIZIRANO 2023 </t>
  </si>
  <si>
    <t>IZVORNII PLAN 2023</t>
  </si>
  <si>
    <t>Materijalna imovina prirodna bogatstva</t>
  </si>
  <si>
    <t>INDEKS 6/3</t>
  </si>
  <si>
    <t>OPĆINA VELIKA LUDINA</t>
  </si>
  <si>
    <t>PLANIRANO 2023</t>
  </si>
  <si>
    <t>VIŠAK/MANJAK + NETO ZADUŽIVANJA/FINANCIRANJA + RASPOLOŽIVA SREDSTVA IZ PRETHODNIH GODINA</t>
  </si>
  <si>
    <t>NETO ZADUŽIVANJE/FINANCIRANJE</t>
  </si>
  <si>
    <t>Primici od financijske imovine i zaduživanja</t>
  </si>
  <si>
    <t>RAČUN ZADUŽIVANJA/FINANCIRANJA</t>
  </si>
  <si>
    <t>B.</t>
  </si>
  <si>
    <t>RAZLIKA</t>
  </si>
  <si>
    <t>Prihodi od prodaje nefinancijske imovine</t>
  </si>
  <si>
    <t>Prihodi poslovanja</t>
  </si>
  <si>
    <t>RAČUN PRIHODA I RASHODA</t>
  </si>
  <si>
    <t>A.</t>
  </si>
  <si>
    <t>Indeks 4/3</t>
  </si>
  <si>
    <t>Indeks 4/1</t>
  </si>
  <si>
    <t>OPĆI DIO</t>
  </si>
  <si>
    <t>02359032919</t>
  </si>
  <si>
    <t xml:space="preserve">Izvršenje proračuna od I-XII.2023.godine </t>
  </si>
  <si>
    <t>Izvršenje 2022</t>
  </si>
  <si>
    <t>Izvorni plan 2023</t>
  </si>
  <si>
    <t>Tekući plan 2023</t>
  </si>
  <si>
    <t>IZVORNI PLAN 2022</t>
  </si>
  <si>
    <t>Glava  002 03</t>
  </si>
  <si>
    <t>Glava  002 02</t>
  </si>
  <si>
    <t>Glava  002 01</t>
  </si>
  <si>
    <t>Glava  001 01</t>
  </si>
  <si>
    <t>INDEKS 6/7</t>
  </si>
  <si>
    <t xml:space="preserve">Izršenje proračuna od I-XII.2023. godine </t>
  </si>
  <si>
    <t xml:space="preserve">Izvršenje proračuna od I-XII.2023. GODINE </t>
  </si>
  <si>
    <t>Funkcijska klasifikacija 10 Socijalna zaštita</t>
  </si>
  <si>
    <t>Funkcijska klasifikacija 09 Obrazovanje</t>
  </si>
  <si>
    <t>Funkcijska klasifikacija 08 Rekreacija, kultura i religija</t>
  </si>
  <si>
    <t>Funkcijska klasifikacija 07 Zdravstvo</t>
  </si>
  <si>
    <t>Funkcijska klasifikacija 06 Usluge unapređenja stanovanja i zajednice</t>
  </si>
  <si>
    <t>Funkcijska klasifikacija 05 Zaštita okoliša</t>
  </si>
  <si>
    <t>Funkcijska klasifikacija 04 Ekonomski poslovi</t>
  </si>
  <si>
    <t>Funkcijska klasifikacija 03 Javni red i sigurnost</t>
  </si>
  <si>
    <t>Funkcijska klasifikacija 01 Opće javne usluge</t>
  </si>
  <si>
    <t>Funkcijska klasifikacija  SVEUKUPNI RASHODI</t>
  </si>
  <si>
    <t>6</t>
  </si>
  <si>
    <t>2</t>
  </si>
  <si>
    <t>1</t>
  </si>
  <si>
    <t>Izvršenje 2023 €</t>
  </si>
  <si>
    <t>Tekući plan 2023 €</t>
  </si>
  <si>
    <t>Izvorni plan 2023 €</t>
  </si>
  <si>
    <t>Izvršenje 2022 €</t>
  </si>
  <si>
    <t>Račun/Opis</t>
  </si>
  <si>
    <t>Za razdoblje od 01.01.2023. do 31.12.2023.</t>
  </si>
  <si>
    <t>Rashodi prema funkcijskoj klasifikaciji</t>
  </si>
  <si>
    <t>Indeks  4/3</t>
  </si>
  <si>
    <t>Indeks  4/1</t>
  </si>
  <si>
    <t>Izvršenje 2023. €</t>
  </si>
  <si>
    <t>Tekući plan 2023. €</t>
  </si>
  <si>
    <t>Izvorni plan 2023. €</t>
  </si>
  <si>
    <t>Izvršenje 2022. €</t>
  </si>
  <si>
    <t>Račun / opis</t>
  </si>
  <si>
    <t xml:space="preserve"> NETO FINANCIRANJE</t>
  </si>
  <si>
    <t>B. RAČUN ZADUŽIVANJA FINANCIRANJA</t>
  </si>
  <si>
    <t>Funkcijska klasifikacija 02 Obrana</t>
  </si>
  <si>
    <t>Račun financiranja prema ekonomskoj klasifikaciji</t>
  </si>
  <si>
    <t>Racun/Opis</t>
  </si>
  <si>
    <t>5 Izdaci za financijsku imovinu i otplate zajmova</t>
  </si>
  <si>
    <t>54 Izdaci za otplatu glavnice primljenih kredita i zajmova</t>
  </si>
  <si>
    <t>547 Otplata glavnice primljenih zajmova od drugih razina vlasti</t>
  </si>
  <si>
    <t>5471 Otplata glavnice primljenih zajmova od državnog proračuna</t>
  </si>
  <si>
    <t xml:space="preserve"> KORIŠTENJE SREDSTAVA IZ PRETHODNIH GODINA</t>
  </si>
  <si>
    <t xml:space="preserve">8 Primici o financijske imovine </t>
  </si>
  <si>
    <t>84 Primici od zaduživanja</t>
  </si>
  <si>
    <t xml:space="preserve">847 Primljeni zajmovi od drugih razina vlasti </t>
  </si>
  <si>
    <t xml:space="preserve">8471 Primljeni zajmovi od državnog proračuna </t>
  </si>
  <si>
    <t>722 Prihodi od prodaje postrojenja i opreme</t>
  </si>
  <si>
    <t>7211 Stambeni objekti</t>
  </si>
  <si>
    <t>721 Prihodi od prodaje građevinskih objekata</t>
  </si>
  <si>
    <t>72 Prihodi od prodaje proizvedene dugotrajne imovine</t>
  </si>
  <si>
    <t>7111 Zemljište</t>
  </si>
  <si>
    <t>711 Prihodi od prodaje materijalne imovine - prirodnih bogatstava</t>
  </si>
  <si>
    <t>71 Prihodi od prodaje neproizvedene dugotrajne imovine</t>
  </si>
  <si>
    <t>7 Prihodi od prodaje nefinancijske imovine</t>
  </si>
  <si>
    <t>681 Kazne i upravne mjere</t>
  </si>
  <si>
    <t>68 Kazne, upravne mjere i ostali prihodi</t>
  </si>
  <si>
    <t>6532 Komunalne naknade</t>
  </si>
  <si>
    <t>6531 Komunalni doprinosi</t>
  </si>
  <si>
    <t>653 Komunalni doprinosi i naknade</t>
  </si>
  <si>
    <t>6526 Ostali nespomenuti prihodi</t>
  </si>
  <si>
    <t>6524 Doprinosi za šume</t>
  </si>
  <si>
    <t>6522 Prihodi vodnog gospodarstva</t>
  </si>
  <si>
    <t>652 Prihodi po posebnim propisima</t>
  </si>
  <si>
    <t>6513 Ostale upravne pristojbe i naknade</t>
  </si>
  <si>
    <t>6511 Državne upravne i sudske pristojbe</t>
  </si>
  <si>
    <t>651 Upravne i administrativne pristojbe</t>
  </si>
  <si>
    <t>65 Prihodi od upravnih i administrativnih pristojbi, pristojbi po posebnim propisima i naknada</t>
  </si>
  <si>
    <t>6429 Ostali prihodi od nefinancijske imovine</t>
  </si>
  <si>
    <t>6423 Naknada za korištenje nefinancijske imovine</t>
  </si>
  <si>
    <t>6422 Prihodi od zakupa i iznajmljivanja imovine</t>
  </si>
  <si>
    <t>642 Prihodi od nefinancijske imovine</t>
  </si>
  <si>
    <t>641 Prihodi od financijske imovine</t>
  </si>
  <si>
    <t>64 Prihodi od imovine</t>
  </si>
  <si>
    <t>6332 Kapitalne pomoći proračunu iz drugih proračuna</t>
  </si>
  <si>
    <t>6331 Tekuće pomoći proračunu iz drugih proračuna</t>
  </si>
  <si>
    <t>633 Pomoći proračunu iz drugih proračuna</t>
  </si>
  <si>
    <t>6324 Kapitalne pomoći od institucija i tijela  EU</t>
  </si>
  <si>
    <t>632 Pomoći od međunarodnih organizacija te institucija i tijela EU</t>
  </si>
  <si>
    <t>63 Pomoći iz inozemstva i od subjekata unutar općeg proračuna</t>
  </si>
  <si>
    <t>6142 Porez na promet</t>
  </si>
  <si>
    <t>614 Porezi na robu i usluge</t>
  </si>
  <si>
    <t>6134 Povremeni porezi na imovinu</t>
  </si>
  <si>
    <t>6131 Stalni porezi na nepokretnu imovinu (zemlju, zgrade, kuće i ostalo)</t>
  </si>
  <si>
    <t>613 Porezi na imovinu</t>
  </si>
  <si>
    <t>6117 Povrat poreza i prireza na dohodak po godišnjoj prijavi</t>
  </si>
  <si>
    <t>6111 Porez i prirez na dohodak od nesamostalnog rada</t>
  </si>
  <si>
    <t>611 Porez i prirez na dohodak</t>
  </si>
  <si>
    <t>61 Prihodi od poreza</t>
  </si>
  <si>
    <t>6 Prihodi poslovanja</t>
  </si>
  <si>
    <t>A. RAČUN PRIHODA I RASHODA</t>
  </si>
  <si>
    <t xml:space="preserve">636 Pomoći proračunskim korisnicima iz proračuna koji im nije nadležan </t>
  </si>
  <si>
    <t>Prihodi prema ekonomskoj klasifikaciji</t>
  </si>
  <si>
    <t>Izvršenje 2023</t>
  </si>
  <si>
    <t xml:space="preserve">Primljeni zajmovi od drugih razina vlasti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</si>
</sst>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1041A]#,##0.00;\-\ #,##0.00"/>
    <numFmt numFmtId="165" formatCode="[$-1041A]h:mm"/>
    <numFmt numFmtId="166" formatCode="[$-1041A]dd\.mm\.yyyy"/>
    <numFmt numFmtId="167" formatCode="0.00##\%"/>
    <numFmt numFmtId="168" formatCode="d\.m\.yyyy"/>
  </numFmts>
  <fonts count="30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9.75"/>
      <color rgb="FF000000"/>
      <name val="Arial"/>
    </font>
    <font>
      <sz val="8"/>
      <color rgb="FF000000"/>
      <name val="Arial"/>
    </font>
    <font>
      <b/>
      <sz val="9"/>
      <color theme="0"/>
      <name val="Arial"/>
      <family val="2"/>
      <charset val="238"/>
    </font>
    <font>
      <b/>
      <sz val="9"/>
      <color theme="0" tint="-4.9989318521683403E-2"/>
      <name val="Arial"/>
      <family val="2"/>
      <charset val="238"/>
    </font>
    <font>
      <sz val="10"/>
      <name val="Arial"/>
    </font>
    <font>
      <b/>
      <sz val="10"/>
      <color indexed="8"/>
      <name val="Arial"/>
    </font>
    <font>
      <b/>
      <sz val="10"/>
      <name val="Arial"/>
    </font>
    <font>
      <b/>
      <sz val="14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none">
        <fgColor rgb="FFE1E1FF"/>
        <bgColor rgb="FFE1E1FF"/>
      </patternFill>
    </fill>
    <fill>
      <patternFill patternType="none">
        <fgColor rgb="FF6F00B0"/>
        <bgColor rgb="FF6F00B0"/>
      </patternFill>
    </fill>
    <fill>
      <patternFill patternType="solid">
        <fgColor rgb="FF3535FF"/>
        <bgColor rgb="FF3535FF"/>
      </patternFill>
    </fill>
    <fill>
      <patternFill patternType="solid">
        <fgColor rgb="FFA3C9B9"/>
        <bgColor rgb="FFA3C9B9"/>
      </patternFill>
    </fill>
    <fill>
      <patternFill patternType="none">
        <fgColor rgb="FFA3C9B9"/>
        <bgColor rgb="FFA3C9B9"/>
      </patternFill>
    </fill>
    <fill>
      <patternFill patternType="solid">
        <fgColor theme="3"/>
        <bgColor rgb="FF69696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8" fillId="12" borderId="0"/>
    <xf numFmtId="0" fontId="8" fillId="12" borderId="0"/>
    <xf numFmtId="0" fontId="23" fillId="12" borderId="0"/>
    <xf numFmtId="0" fontId="28" fillId="12" borderId="0"/>
  </cellStyleXfs>
  <cellXfs count="328"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6" fillId="2" borderId="2" xfId="1" applyNumberFormat="1" applyFont="1" applyFill="1" applyBorder="1" applyAlignment="1">
      <alignment horizontal="right" vertical="center" wrapText="1" readingOrder="1"/>
    </xf>
    <xf numFmtId="164" fontId="6" fillId="3" borderId="2" xfId="1" applyNumberFormat="1" applyFont="1" applyFill="1" applyBorder="1" applyAlignment="1">
      <alignment horizontal="right" vertical="center" wrapText="1" readingOrder="1"/>
    </xf>
    <xf numFmtId="164" fontId="6" fillId="4" borderId="2" xfId="1" applyNumberFormat="1" applyFont="1" applyFill="1" applyBorder="1" applyAlignment="1">
      <alignment horizontal="right" vertical="center" wrapText="1" readingOrder="1"/>
    </xf>
    <xf numFmtId="164" fontId="7" fillId="5" borderId="2" xfId="1" applyNumberFormat="1" applyFont="1" applyFill="1" applyBorder="1" applyAlignment="1">
      <alignment horizontal="right" vertical="center" wrapText="1" readingOrder="1"/>
    </xf>
    <xf numFmtId="164" fontId="7" fillId="6" borderId="2" xfId="1" applyNumberFormat="1" applyFont="1" applyFill="1" applyBorder="1" applyAlignment="1">
      <alignment horizontal="right" vertical="center" wrapText="1" readingOrder="1"/>
    </xf>
    <xf numFmtId="164" fontId="7" fillId="7" borderId="2" xfId="1" applyNumberFormat="1" applyFont="1" applyFill="1" applyBorder="1" applyAlignment="1">
      <alignment horizontal="right" vertical="center" wrapText="1" readingOrder="1"/>
    </xf>
    <xf numFmtId="164" fontId="7" fillId="8" borderId="2" xfId="1" applyNumberFormat="1" applyFont="1" applyFill="1" applyBorder="1" applyAlignment="1">
      <alignment horizontal="right" vertical="center" wrapText="1" readingOrder="1"/>
    </xf>
    <xf numFmtId="164" fontId="2" fillId="8" borderId="2" xfId="1" applyNumberFormat="1" applyFont="1" applyFill="1" applyBorder="1" applyAlignment="1">
      <alignment horizontal="right" vertical="center" wrapText="1" readingOrder="1"/>
    </xf>
    <xf numFmtId="164" fontId="7" fillId="9" borderId="2" xfId="1" applyNumberFormat="1" applyFont="1" applyFill="1" applyBorder="1" applyAlignment="1">
      <alignment horizontal="right" vertical="center" wrapText="1" readingOrder="1"/>
    </xf>
    <xf numFmtId="164" fontId="2" fillId="9" borderId="2" xfId="1" applyNumberFormat="1" applyFont="1" applyFill="1" applyBorder="1" applyAlignment="1">
      <alignment horizontal="right" vertical="center" wrapText="1" readingOrder="1"/>
    </xf>
    <xf numFmtId="164" fontId="6" fillId="10" borderId="2" xfId="1" applyNumberFormat="1" applyFont="1" applyFill="1" applyBorder="1" applyAlignment="1">
      <alignment horizontal="right" vertical="center" wrapText="1" readingOrder="1"/>
    </xf>
    <xf numFmtId="164" fontId="7" fillId="11" borderId="2" xfId="1" applyNumberFormat="1" applyFont="1" applyFill="1" applyBorder="1" applyAlignment="1">
      <alignment horizontal="right" vertical="center" wrapText="1" readingOrder="1"/>
    </xf>
    <xf numFmtId="164" fontId="2" fillId="12" borderId="2" xfId="1" applyNumberFormat="1" applyFont="1" applyFill="1" applyBorder="1" applyAlignment="1">
      <alignment horizontal="right" vertical="center" wrapText="1" readingOrder="1"/>
    </xf>
    <xf numFmtId="164" fontId="6" fillId="2" borderId="3" xfId="1" applyNumberFormat="1" applyFont="1" applyFill="1" applyBorder="1" applyAlignment="1">
      <alignment horizontal="right" vertical="center" wrapText="1" readingOrder="1"/>
    </xf>
    <xf numFmtId="164" fontId="6" fillId="3" borderId="3" xfId="1" applyNumberFormat="1" applyFont="1" applyFill="1" applyBorder="1" applyAlignment="1">
      <alignment horizontal="right" vertical="center" wrapText="1" readingOrder="1"/>
    </xf>
    <xf numFmtId="164" fontId="6" fillId="4" borderId="3" xfId="1" applyNumberFormat="1" applyFont="1" applyFill="1" applyBorder="1" applyAlignment="1">
      <alignment horizontal="right" vertical="center" wrapText="1" readingOrder="1"/>
    </xf>
    <xf numFmtId="164" fontId="7" fillId="5" borderId="3" xfId="1" applyNumberFormat="1" applyFont="1" applyFill="1" applyBorder="1" applyAlignment="1">
      <alignment horizontal="right" vertical="center" wrapText="1" readingOrder="1"/>
    </xf>
    <xf numFmtId="164" fontId="7" fillId="6" borderId="3" xfId="1" applyNumberFormat="1" applyFont="1" applyFill="1" applyBorder="1" applyAlignment="1">
      <alignment horizontal="right" vertical="center" wrapText="1" readingOrder="1"/>
    </xf>
    <xf numFmtId="164" fontId="7" fillId="7" borderId="3" xfId="1" applyNumberFormat="1" applyFont="1" applyFill="1" applyBorder="1" applyAlignment="1">
      <alignment horizontal="right" vertical="center" wrapText="1" readingOrder="1"/>
    </xf>
    <xf numFmtId="164" fontId="7" fillId="8" borderId="3" xfId="1" applyNumberFormat="1" applyFont="1" applyFill="1" applyBorder="1" applyAlignment="1">
      <alignment horizontal="right" vertical="center" wrapText="1" readingOrder="1"/>
    </xf>
    <xf numFmtId="164" fontId="2" fillId="8" borderId="3" xfId="1" applyNumberFormat="1" applyFont="1" applyFill="1" applyBorder="1" applyAlignment="1">
      <alignment horizontal="right" vertical="center" wrapText="1" readingOrder="1"/>
    </xf>
    <xf numFmtId="164" fontId="7" fillId="9" borderId="3" xfId="1" applyNumberFormat="1" applyFont="1" applyFill="1" applyBorder="1" applyAlignment="1">
      <alignment horizontal="right" vertical="center" wrapText="1" readingOrder="1"/>
    </xf>
    <xf numFmtId="164" fontId="2" fillId="9" borderId="3" xfId="1" applyNumberFormat="1" applyFont="1" applyFill="1" applyBorder="1" applyAlignment="1">
      <alignment horizontal="right" vertical="center" wrapText="1" readingOrder="1"/>
    </xf>
    <xf numFmtId="164" fontId="6" fillId="10" borderId="3" xfId="1" applyNumberFormat="1" applyFont="1" applyFill="1" applyBorder="1" applyAlignment="1">
      <alignment horizontal="right" vertical="center" wrapText="1" readingOrder="1"/>
    </xf>
    <xf numFmtId="164" fontId="7" fillId="11" borderId="3" xfId="1" applyNumberFormat="1" applyFont="1" applyFill="1" applyBorder="1" applyAlignment="1">
      <alignment horizontal="right" vertical="center" wrapText="1" readingOrder="1"/>
    </xf>
    <xf numFmtId="164" fontId="2" fillId="12" borderId="3" xfId="1" applyNumberFormat="1" applyFont="1" applyFill="1" applyBorder="1" applyAlignment="1">
      <alignment horizontal="right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10" fontId="6" fillId="2" borderId="2" xfId="1" applyNumberFormat="1" applyFont="1" applyFill="1" applyBorder="1" applyAlignment="1">
      <alignment horizontal="right" vertical="center" wrapText="1" readingOrder="1"/>
    </xf>
    <xf numFmtId="10" fontId="6" fillId="3" borderId="2" xfId="2" applyNumberFormat="1" applyFont="1" applyFill="1" applyBorder="1" applyAlignment="1">
      <alignment horizontal="right" vertical="center" wrapText="1" readingOrder="1"/>
    </xf>
    <xf numFmtId="10" fontId="6" fillId="4" borderId="2" xfId="2" applyNumberFormat="1" applyFont="1" applyFill="1" applyBorder="1" applyAlignment="1">
      <alignment horizontal="right" vertical="center" wrapText="1" readingOrder="1"/>
    </xf>
    <xf numFmtId="10" fontId="7" fillId="5" borderId="2" xfId="2" applyNumberFormat="1" applyFont="1" applyFill="1" applyBorder="1" applyAlignment="1">
      <alignment horizontal="right" vertical="center" wrapText="1" readingOrder="1"/>
    </xf>
    <xf numFmtId="10" fontId="7" fillId="6" borderId="2" xfId="2" applyNumberFormat="1" applyFont="1" applyFill="1" applyBorder="1" applyAlignment="1">
      <alignment horizontal="right" vertical="center" wrapText="1" readingOrder="1"/>
    </xf>
    <xf numFmtId="10" fontId="7" fillId="7" borderId="2" xfId="2" applyNumberFormat="1" applyFont="1" applyFill="1" applyBorder="1" applyAlignment="1">
      <alignment horizontal="right" vertical="center" wrapText="1" readingOrder="1"/>
    </xf>
    <xf numFmtId="10" fontId="7" fillId="8" borderId="2" xfId="2" applyNumberFormat="1" applyFont="1" applyFill="1" applyBorder="1" applyAlignment="1">
      <alignment horizontal="right" vertical="center" wrapText="1" readingOrder="1"/>
    </xf>
    <xf numFmtId="10" fontId="2" fillId="8" borderId="2" xfId="2" applyNumberFormat="1" applyFont="1" applyFill="1" applyBorder="1" applyAlignment="1">
      <alignment horizontal="right" vertical="center" wrapText="1" readingOrder="1"/>
    </xf>
    <xf numFmtId="10" fontId="7" fillId="9" borderId="2" xfId="2" applyNumberFormat="1" applyFont="1" applyFill="1" applyBorder="1" applyAlignment="1">
      <alignment horizontal="right" vertical="center" wrapText="1" readingOrder="1"/>
    </xf>
    <xf numFmtId="10" fontId="2" fillId="9" borderId="2" xfId="2" applyNumberFormat="1" applyFont="1" applyFill="1" applyBorder="1" applyAlignment="1">
      <alignment horizontal="right" vertical="center" wrapText="1" readingOrder="1"/>
    </xf>
    <xf numFmtId="10" fontId="6" fillId="10" borderId="2" xfId="2" applyNumberFormat="1" applyFont="1" applyFill="1" applyBorder="1" applyAlignment="1">
      <alignment horizontal="right" vertical="center" wrapText="1" readingOrder="1"/>
    </xf>
    <xf numFmtId="10" fontId="7" fillId="11" borderId="2" xfId="2" applyNumberFormat="1" applyFont="1" applyFill="1" applyBorder="1" applyAlignment="1">
      <alignment horizontal="right" vertical="center" wrapText="1" readingOrder="1"/>
    </xf>
    <xf numFmtId="10" fontId="2" fillId="12" borderId="2" xfId="2" applyNumberFormat="1" applyFont="1" applyFill="1" applyBorder="1" applyAlignment="1">
      <alignment horizontal="right" vertical="center" wrapText="1" readingOrder="1"/>
    </xf>
    <xf numFmtId="164" fontId="9" fillId="7" borderId="3" xfId="1" applyNumberFormat="1" applyFont="1" applyFill="1" applyBorder="1" applyAlignment="1">
      <alignment horizontal="right" vertical="center" wrapText="1" readingOrder="1"/>
    </xf>
    <xf numFmtId="164" fontId="7" fillId="12" borderId="3" xfId="1" applyNumberFormat="1" applyFont="1" applyFill="1" applyBorder="1" applyAlignment="1">
      <alignment horizontal="right" vertical="center" wrapText="1" readingOrder="1"/>
    </xf>
    <xf numFmtId="0" fontId="10" fillId="12" borderId="0" xfId="3" applyFont="1" applyFill="1" applyBorder="1"/>
    <xf numFmtId="4" fontId="11" fillId="12" borderId="0" xfId="3" applyNumberFormat="1" applyFont="1" applyFill="1" applyBorder="1" applyAlignment="1">
      <alignment horizontal="center"/>
    </xf>
    <xf numFmtId="2" fontId="11" fillId="12" borderId="2" xfId="3" applyNumberFormat="1" applyFont="1" applyFill="1" applyBorder="1"/>
    <xf numFmtId="4" fontId="11" fillId="12" borderId="2" xfId="3" applyNumberFormat="1" applyFont="1" applyFill="1" applyBorder="1" applyAlignment="1">
      <alignment horizontal="right"/>
    </xf>
    <xf numFmtId="164" fontId="12" fillId="12" borderId="2" xfId="4" applyNumberFormat="1" applyFont="1" applyFill="1" applyBorder="1" applyAlignment="1">
      <alignment horizontal="right" vertical="center" wrapText="1" readingOrder="1"/>
    </xf>
    <xf numFmtId="0" fontId="12" fillId="12" borderId="2" xfId="4" applyNumberFormat="1" applyFont="1" applyFill="1" applyBorder="1" applyAlignment="1">
      <alignment horizontal="center" vertical="center" wrapText="1" readingOrder="1"/>
    </xf>
    <xf numFmtId="0" fontId="16" fillId="12" borderId="0" xfId="4" applyNumberFormat="1" applyFont="1" applyFill="1" applyBorder="1" applyAlignment="1">
      <alignment vertical="top" wrapText="1" readingOrder="1"/>
    </xf>
    <xf numFmtId="0" fontId="12" fillId="12" borderId="4" xfId="4" applyNumberFormat="1" applyFont="1" applyFill="1" applyBorder="1" applyAlignment="1">
      <alignment horizontal="left" vertical="center" wrapText="1" readingOrder="1"/>
    </xf>
    <xf numFmtId="0" fontId="11" fillId="12" borderId="4" xfId="3" applyFont="1" applyFill="1" applyBorder="1" applyAlignment="1">
      <alignment horizontal="left"/>
    </xf>
    <xf numFmtId="0" fontId="12" fillId="12" borderId="5" xfId="4" applyNumberFormat="1" applyFont="1" applyFill="1" applyBorder="1" applyAlignment="1">
      <alignment vertical="center" wrapText="1" readingOrder="1"/>
    </xf>
    <xf numFmtId="0" fontId="11" fillId="12" borderId="5" xfId="3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2" fillId="12" borderId="2" xfId="4" applyNumberFormat="1" applyFont="1" applyFill="1" applyBorder="1" applyAlignment="1">
      <alignment vertical="center" wrapText="1" readingOrder="1"/>
    </xf>
    <xf numFmtId="10" fontId="12" fillId="12" borderId="2" xfId="2" applyNumberFormat="1" applyFont="1" applyFill="1" applyBorder="1" applyAlignment="1">
      <alignment horizontal="right" vertical="center" wrapText="1" readingOrder="1"/>
    </xf>
    <xf numFmtId="10" fontId="11" fillId="12" borderId="2" xfId="2" applyNumberFormat="1" applyFont="1" applyFill="1" applyBorder="1"/>
    <xf numFmtId="0" fontId="1" fillId="12" borderId="0" xfId="3" applyFont="1" applyFill="1" applyBorder="1"/>
    <xf numFmtId="164" fontId="13" fillId="13" borderId="2" xfId="4" applyNumberFormat="1" applyFont="1" applyFill="1" applyBorder="1" applyAlignment="1">
      <alignment horizontal="right" vertical="center" wrapText="1" readingOrder="1"/>
    </xf>
    <xf numFmtId="10" fontId="13" fillId="13" borderId="2" xfId="2" applyNumberFormat="1" applyFont="1" applyFill="1" applyBorder="1" applyAlignment="1">
      <alignment horizontal="right" vertical="center" wrapText="1" readingOrder="1"/>
    </xf>
    <xf numFmtId="0" fontId="13" fillId="13" borderId="6" xfId="4" applyNumberFormat="1" applyFont="1" applyFill="1" applyBorder="1" applyAlignment="1">
      <alignment horizontal="left" vertical="center" wrapText="1" readingOrder="1"/>
    </xf>
    <xf numFmtId="0" fontId="13" fillId="13" borderId="6" xfId="4" applyNumberFormat="1" applyFont="1" applyFill="1" applyBorder="1" applyAlignment="1">
      <alignment vertical="center" wrapText="1" readingOrder="1"/>
    </xf>
    <xf numFmtId="0" fontId="6" fillId="2" borderId="2" xfId="4" applyNumberFormat="1" applyFont="1" applyFill="1" applyBorder="1" applyAlignment="1">
      <alignment horizontal="left" vertical="center" wrapText="1" readingOrder="1"/>
    </xf>
    <xf numFmtId="0" fontId="6" fillId="3" borderId="2" xfId="4" applyNumberFormat="1" applyFont="1" applyFill="1" applyBorder="1" applyAlignment="1">
      <alignment horizontal="left" vertical="center" wrapText="1" readingOrder="1"/>
    </xf>
    <xf numFmtId="0" fontId="7" fillId="12" borderId="2" xfId="4" applyNumberFormat="1" applyFont="1" applyFill="1" applyBorder="1" applyAlignment="1">
      <alignment horizontal="left" vertical="center" wrapText="1" readingOrder="1"/>
    </xf>
    <xf numFmtId="0" fontId="2" fillId="12" borderId="2" xfId="4" applyNumberFormat="1" applyFont="1" applyFill="1" applyBorder="1" applyAlignment="1">
      <alignment horizontal="left" vertical="center" wrapText="1" readingOrder="1"/>
    </xf>
    <xf numFmtId="0" fontId="7" fillId="12" borderId="7" xfId="4" applyNumberFormat="1" applyFont="1" applyFill="1" applyBorder="1" applyAlignment="1">
      <alignment vertical="center" wrapText="1" readingOrder="1"/>
    </xf>
    <xf numFmtId="0" fontId="2" fillId="12" borderId="2" xfId="4" applyNumberFormat="1" applyFont="1" applyFill="1" applyBorder="1" applyAlignment="1">
      <alignment horizontal="center" vertical="center" wrapText="1" readingOrder="1"/>
    </xf>
    <xf numFmtId="164" fontId="6" fillId="2" borderId="3" xfId="4" applyNumberFormat="1" applyFont="1" applyFill="1" applyBorder="1" applyAlignment="1">
      <alignment horizontal="center" vertical="center" wrapText="1" readingOrder="1"/>
    </xf>
    <xf numFmtId="164" fontId="6" fillId="2" borderId="2" xfId="4" applyNumberFormat="1" applyFont="1" applyFill="1" applyBorder="1" applyAlignment="1">
      <alignment horizontal="center" vertical="center" wrapText="1" readingOrder="1"/>
    </xf>
    <xf numFmtId="164" fontId="6" fillId="3" borderId="3" xfId="4" applyNumberFormat="1" applyFont="1" applyFill="1" applyBorder="1" applyAlignment="1">
      <alignment horizontal="center" vertical="center" wrapText="1" readingOrder="1"/>
    </xf>
    <xf numFmtId="164" fontId="6" fillId="3" borderId="2" xfId="4" applyNumberFormat="1" applyFont="1" applyFill="1" applyBorder="1" applyAlignment="1">
      <alignment horizontal="center" vertical="center" wrapText="1" readingOrder="1"/>
    </xf>
    <xf numFmtId="164" fontId="7" fillId="12" borderId="3" xfId="4" applyNumberFormat="1" applyFont="1" applyFill="1" applyBorder="1" applyAlignment="1">
      <alignment horizontal="center" vertical="center" wrapText="1" readingOrder="1"/>
    </xf>
    <xf numFmtId="164" fontId="7" fillId="12" borderId="2" xfId="4" applyNumberFormat="1" applyFont="1" applyFill="1" applyBorder="1" applyAlignment="1">
      <alignment horizontal="center" vertical="center" wrapText="1" readingOrder="1"/>
    </xf>
    <xf numFmtId="164" fontId="2" fillId="12" borderId="3" xfId="4" applyNumberFormat="1" applyFont="1" applyFill="1" applyBorder="1" applyAlignment="1">
      <alignment horizontal="center" vertical="center" wrapText="1" readingOrder="1"/>
    </xf>
    <xf numFmtId="164" fontId="2" fillId="12" borderId="2" xfId="4" applyNumberFormat="1" applyFont="1" applyFill="1" applyBorder="1" applyAlignment="1">
      <alignment horizontal="center" vertical="center" wrapText="1" readingOrder="1"/>
    </xf>
    <xf numFmtId="0" fontId="1" fillId="12" borderId="0" xfId="3" applyFont="1" applyFill="1" applyBorder="1"/>
    <xf numFmtId="0" fontId="3" fillId="12" borderId="0" xfId="4" applyNumberFormat="1" applyFont="1" applyFill="1" applyBorder="1" applyAlignment="1">
      <alignment vertical="top" wrapText="1" readingOrder="1"/>
    </xf>
    <xf numFmtId="0" fontId="2" fillId="12" borderId="3" xfId="4" applyNumberFormat="1" applyFont="1" applyFill="1" applyBorder="1" applyAlignment="1">
      <alignment horizontal="center" vertical="center" wrapText="1" readingOrder="1"/>
    </xf>
    <xf numFmtId="0" fontId="12" fillId="12" borderId="2" xfId="4" applyNumberFormat="1" applyFont="1" applyFill="1" applyBorder="1" applyAlignment="1">
      <alignment horizontal="left" vertical="center" wrapText="1" readingOrder="1"/>
    </xf>
    <xf numFmtId="0" fontId="12" fillId="12" borderId="3" xfId="4" applyNumberFormat="1" applyFont="1" applyFill="1" applyBorder="1" applyAlignment="1">
      <alignment vertical="center" wrapText="1" readingOrder="1"/>
    </xf>
    <xf numFmtId="164" fontId="12" fillId="12" borderId="3" xfId="4" applyNumberFormat="1" applyFont="1" applyFill="1" applyBorder="1" applyAlignment="1">
      <alignment horizontal="center" vertical="center" wrapText="1" readingOrder="1"/>
    </xf>
    <xf numFmtId="10" fontId="6" fillId="3" borderId="2" xfId="2" applyNumberFormat="1" applyFont="1" applyFill="1" applyBorder="1" applyAlignment="1">
      <alignment horizontal="center" vertical="center" wrapText="1" readingOrder="1"/>
    </xf>
    <xf numFmtId="10" fontId="7" fillId="12" borderId="2" xfId="2" applyNumberFormat="1" applyFont="1" applyFill="1" applyBorder="1" applyAlignment="1">
      <alignment horizontal="center" vertical="center" wrapText="1" readingOrder="1"/>
    </xf>
    <xf numFmtId="10" fontId="2" fillId="12" borderId="2" xfId="2" applyNumberFormat="1" applyFont="1" applyFill="1" applyBorder="1" applyAlignment="1">
      <alignment horizontal="center" vertical="center" wrapText="1" readingOrder="1"/>
    </xf>
    <xf numFmtId="10" fontId="6" fillId="2" borderId="2" xfId="2" applyNumberFormat="1" applyFont="1" applyFill="1" applyBorder="1" applyAlignment="1">
      <alignment horizontal="center" vertical="center" wrapText="1" readingOrder="1"/>
    </xf>
    <xf numFmtId="0" fontId="17" fillId="12" borderId="0" xfId="3" applyFont="1" applyFill="1" applyBorder="1" applyAlignment="1">
      <alignment horizontal="center"/>
    </xf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" fillId="12" borderId="0" xfId="3" applyFont="1" applyFill="1" applyBorder="1"/>
    <xf numFmtId="0" fontId="1" fillId="12" borderId="0" xfId="3" applyFont="1" applyFill="1" applyBorder="1" applyAlignment="1">
      <alignment horizontal="center"/>
    </xf>
    <xf numFmtId="164" fontId="10" fillId="12" borderId="0" xfId="3" applyNumberFormat="1" applyFont="1" applyFill="1" applyBorder="1"/>
    <xf numFmtId="0" fontId="2" fillId="12" borderId="0" xfId="4" applyNumberFormat="1" applyFont="1" applyFill="1" applyBorder="1" applyAlignment="1">
      <alignment horizontal="center" vertical="center" wrapText="1" readingOrder="1"/>
    </xf>
    <xf numFmtId="0" fontId="12" fillId="12" borderId="0" xfId="4" applyNumberFormat="1" applyFont="1" applyFill="1" applyBorder="1" applyAlignment="1">
      <alignment horizontal="center" vertical="center" wrapText="1" readingOrder="1"/>
    </xf>
    <xf numFmtId="0" fontId="1" fillId="12" borderId="0" xfId="3" applyFont="1" applyFill="1" applyBorder="1" applyAlignment="1">
      <alignment horizontal="center" readingOrder="1"/>
    </xf>
    <xf numFmtId="0" fontId="12" fillId="12" borderId="1" xfId="4" applyNumberFormat="1" applyFont="1" applyFill="1" applyBorder="1" applyAlignment="1">
      <alignment horizontal="center" vertical="center" wrapText="1" readingOrder="1"/>
    </xf>
    <xf numFmtId="0" fontId="2" fillId="12" borderId="1" xfId="4" applyNumberFormat="1" applyFont="1" applyFill="1" applyBorder="1" applyAlignment="1">
      <alignment horizontal="center" vertical="center" wrapText="1" readingOrder="1"/>
    </xf>
    <xf numFmtId="164" fontId="21" fillId="4" borderId="3" xfId="1" applyNumberFormat="1" applyFont="1" applyFill="1" applyBorder="1" applyAlignment="1">
      <alignment horizontal="right" vertical="center" wrapText="1" readingOrder="1"/>
    </xf>
    <xf numFmtId="164" fontId="22" fillId="10" borderId="3" xfId="1" applyNumberFormat="1" applyFont="1" applyFill="1" applyBorder="1" applyAlignment="1">
      <alignment horizontal="right" vertical="center" wrapText="1" readingOrder="1"/>
    </xf>
    <xf numFmtId="0" fontId="23" fillId="12" borderId="0" xfId="5"/>
    <xf numFmtId="0" fontId="26" fillId="12" borderId="0" xfId="5" applyFont="1"/>
    <xf numFmtId="20" fontId="23" fillId="12" borderId="0" xfId="5" applyNumberFormat="1" applyFont="1" applyBorder="1" applyAlignment="1" applyProtection="1">
      <alignment horizontal="left"/>
    </xf>
    <xf numFmtId="0" fontId="23" fillId="12" borderId="0" xfId="5" applyFont="1" applyBorder="1" applyAlignment="1" applyProtection="1">
      <alignment horizontal="right"/>
    </xf>
    <xf numFmtId="168" fontId="23" fillId="12" borderId="0" xfId="5" applyNumberFormat="1" applyFont="1" applyBorder="1" applyAlignment="1" applyProtection="1">
      <alignment horizontal="left"/>
    </xf>
    <xf numFmtId="0" fontId="28" fillId="12" borderId="0" xfId="6"/>
    <xf numFmtId="0" fontId="28" fillId="12" borderId="0" xfId="6" applyFont="1" applyBorder="1" applyAlignment="1" applyProtection="1">
      <alignment horizontal="right"/>
    </xf>
    <xf numFmtId="168" fontId="28" fillId="12" borderId="0" xfId="6" applyNumberFormat="1" applyFont="1" applyBorder="1" applyAlignment="1" applyProtection="1">
      <alignment horizontal="left"/>
    </xf>
    <xf numFmtId="20" fontId="28" fillId="12" borderId="0" xfId="6" applyNumberFormat="1" applyFont="1" applyBorder="1" applyAlignment="1" applyProtection="1">
      <alignment horizontal="left"/>
    </xf>
    <xf numFmtId="0" fontId="29" fillId="12" borderId="0" xfId="6" applyFont="1"/>
    <xf numFmtId="4" fontId="11" fillId="12" borderId="2" xfId="3" applyNumberFormat="1" applyFont="1" applyFill="1" applyBorder="1"/>
    <xf numFmtId="0" fontId="6" fillId="2" borderId="4" xfId="4" applyNumberFormat="1" applyFont="1" applyFill="1" applyBorder="1" applyAlignment="1">
      <alignment horizontal="left" vertical="center" wrapText="1" readingOrder="1"/>
    </xf>
    <xf numFmtId="0" fontId="7" fillId="11" borderId="4" xfId="4" applyNumberFormat="1" applyFont="1" applyFill="1" applyBorder="1" applyAlignment="1">
      <alignment horizontal="left" vertical="center" wrapText="1" readingOrder="1"/>
    </xf>
    <xf numFmtId="0" fontId="6" fillId="2" borderId="4" xfId="4" applyNumberFormat="1" applyFont="1" applyFill="1" applyBorder="1" applyAlignment="1">
      <alignment vertical="center" wrapText="1" readingOrder="1"/>
    </xf>
    <xf numFmtId="0" fontId="7" fillId="11" borderId="4" xfId="4" applyNumberFormat="1" applyFont="1" applyFill="1" applyBorder="1" applyAlignment="1">
      <alignment vertical="center" wrapText="1" readingOrder="1"/>
    </xf>
    <xf numFmtId="0" fontId="1" fillId="12" borderId="9" xfId="3" applyFont="1" applyFill="1" applyBorder="1"/>
    <xf numFmtId="10" fontId="6" fillId="2" borderId="10" xfId="4" applyNumberFormat="1" applyFont="1" applyFill="1" applyBorder="1" applyAlignment="1">
      <alignment horizontal="right" vertical="center" wrapText="1" readingOrder="1"/>
    </xf>
    <xf numFmtId="10" fontId="7" fillId="11" borderId="10" xfId="4" applyNumberFormat="1" applyFont="1" applyFill="1" applyBorder="1" applyAlignment="1">
      <alignment horizontal="right" vertical="center" wrapText="1" readingOrder="1"/>
    </xf>
    <xf numFmtId="4" fontId="6" fillId="2" borderId="4" xfId="4" applyNumberFormat="1" applyFont="1" applyFill="1" applyBorder="1" applyAlignment="1">
      <alignment vertical="center" wrapText="1" readingOrder="1"/>
    </xf>
    <xf numFmtId="4" fontId="7" fillId="11" borderId="4" xfId="4" applyNumberFormat="1" applyFont="1" applyFill="1" applyBorder="1" applyAlignment="1">
      <alignment vertical="center" wrapText="1" readingOrder="1"/>
    </xf>
    <xf numFmtId="164" fontId="6" fillId="2" borderId="4" xfId="4" applyNumberFormat="1" applyFont="1" applyFill="1" applyBorder="1" applyAlignment="1">
      <alignment horizontal="right" vertical="center" wrapText="1" readingOrder="1"/>
    </xf>
    <xf numFmtId="164" fontId="7" fillId="11" borderId="4" xfId="4" applyNumberFormat="1" applyFont="1" applyFill="1" applyBorder="1" applyAlignment="1">
      <alignment horizontal="right" vertical="center" wrapText="1" readingOrder="1"/>
    </xf>
    <xf numFmtId="10" fontId="6" fillId="2" borderId="4" xfId="4" applyNumberFormat="1" applyFont="1" applyFill="1" applyBorder="1" applyAlignment="1">
      <alignment horizontal="right" vertical="center" wrapText="1" readingOrder="1"/>
    </xf>
    <xf numFmtId="10" fontId="7" fillId="11" borderId="4" xfId="4" applyNumberFormat="1" applyFont="1" applyFill="1" applyBorder="1" applyAlignment="1">
      <alignment horizontal="right" vertical="center" wrapText="1" readingOrder="1"/>
    </xf>
    <xf numFmtId="0" fontId="1" fillId="12" borderId="4" xfId="3" applyFont="1" applyFill="1" applyBorder="1"/>
    <xf numFmtId="0" fontId="1" fillId="12" borderId="11" xfId="3" applyFont="1" applyFill="1" applyBorder="1"/>
    <xf numFmtId="0" fontId="2" fillId="12" borderId="2" xfId="4" applyNumberFormat="1" applyFont="1" applyFill="1" applyBorder="1" applyAlignment="1">
      <alignment vertical="center" wrapText="1" readingOrder="1"/>
    </xf>
    <xf numFmtId="0" fontId="6" fillId="4" borderId="2" xfId="4" applyNumberFormat="1" applyFont="1" applyFill="1" applyBorder="1" applyAlignment="1">
      <alignment horizontal="left" vertical="center" wrapText="1" readingOrder="1"/>
    </xf>
    <xf numFmtId="0" fontId="6" fillId="2" borderId="2" xfId="4" applyNumberFormat="1" applyFont="1" applyFill="1" applyBorder="1" applyAlignment="1">
      <alignment vertical="center" wrapText="1" readingOrder="1"/>
    </xf>
    <xf numFmtId="0" fontId="6" fillId="3" borderId="2" xfId="4" applyNumberFormat="1" applyFont="1" applyFill="1" applyBorder="1" applyAlignment="1">
      <alignment vertical="center" wrapText="1" readingOrder="1"/>
    </xf>
    <xf numFmtId="0" fontId="6" fillId="4" borderId="2" xfId="4" applyNumberFormat="1" applyFont="1" applyFill="1" applyBorder="1" applyAlignment="1">
      <alignment vertical="center" wrapText="1" readingOrder="1"/>
    </xf>
    <xf numFmtId="4" fontId="6" fillId="2" borderId="2" xfId="4" applyNumberFormat="1" applyFont="1" applyFill="1" applyBorder="1" applyAlignment="1">
      <alignment vertical="center" wrapText="1" readingOrder="1"/>
    </xf>
    <xf numFmtId="4" fontId="6" fillId="3" borderId="2" xfId="4" applyNumberFormat="1" applyFont="1" applyFill="1" applyBorder="1" applyAlignment="1">
      <alignment vertical="center" wrapText="1" readingOrder="1"/>
    </xf>
    <xf numFmtId="4" fontId="6" fillId="4" borderId="2" xfId="4" applyNumberFormat="1" applyFont="1" applyFill="1" applyBorder="1" applyAlignment="1">
      <alignment vertical="center" wrapText="1" readingOrder="1"/>
    </xf>
    <xf numFmtId="164" fontId="6" fillId="2" borderId="2" xfId="4" applyNumberFormat="1" applyFont="1" applyFill="1" applyBorder="1" applyAlignment="1">
      <alignment horizontal="right" vertical="center" wrapText="1" readingOrder="1"/>
    </xf>
    <xf numFmtId="164" fontId="6" fillId="3" borderId="2" xfId="4" applyNumberFormat="1" applyFont="1" applyFill="1" applyBorder="1" applyAlignment="1">
      <alignment horizontal="right" vertical="center" wrapText="1" readingOrder="1"/>
    </xf>
    <xf numFmtId="164" fontId="6" fillId="4" borderId="2" xfId="4" applyNumberFormat="1" applyFont="1" applyFill="1" applyBorder="1" applyAlignment="1">
      <alignment horizontal="right" vertical="center" wrapText="1" readingOrder="1"/>
    </xf>
    <xf numFmtId="10" fontId="6" fillId="2" borderId="2" xfId="4" applyNumberFormat="1" applyFont="1" applyFill="1" applyBorder="1" applyAlignment="1">
      <alignment horizontal="right" vertical="center" wrapText="1" readingOrder="1"/>
    </xf>
    <xf numFmtId="10" fontId="6" fillId="3" borderId="2" xfId="4" applyNumberFormat="1" applyFont="1" applyFill="1" applyBorder="1" applyAlignment="1">
      <alignment horizontal="right" vertical="center" wrapText="1" readingOrder="1"/>
    </xf>
    <xf numFmtId="10" fontId="6" fillId="4" borderId="2" xfId="4" applyNumberFormat="1" applyFont="1" applyFill="1" applyBorder="1" applyAlignment="1">
      <alignment horizontal="right" vertical="center" wrapText="1" readingOrder="1"/>
    </xf>
    <xf numFmtId="0" fontId="18" fillId="12" borderId="4" xfId="3" applyFont="1" applyFill="1" applyBorder="1" applyAlignment="1">
      <alignment horizontal="center"/>
    </xf>
    <xf numFmtId="0" fontId="1" fillId="12" borderId="4" xfId="3" applyFont="1" applyFill="1" applyBorder="1" applyAlignment="1">
      <alignment horizontal="center"/>
    </xf>
    <xf numFmtId="4" fontId="18" fillId="12" borderId="4" xfId="3" applyNumberFormat="1" applyFont="1" applyFill="1" applyBorder="1"/>
    <xf numFmtId="0" fontId="18" fillId="12" borderId="4" xfId="3" applyFont="1" applyFill="1" applyBorder="1"/>
    <xf numFmtId="0" fontId="17" fillId="12" borderId="4" xfId="3" applyFont="1" applyFill="1" applyBorder="1" applyAlignment="1">
      <alignment horizontal="center"/>
    </xf>
    <xf numFmtId="10" fontId="17" fillId="12" borderId="4" xfId="3" applyNumberFormat="1" applyFont="1" applyFill="1" applyBorder="1"/>
    <xf numFmtId="0" fontId="17" fillId="12" borderId="4" xfId="3" applyFont="1" applyFill="1" applyBorder="1"/>
    <xf numFmtId="0" fontId="10" fillId="12" borderId="4" xfId="3" applyFont="1" applyFill="1" applyBorder="1" applyAlignment="1">
      <alignment horizontal="center"/>
    </xf>
    <xf numFmtId="10" fontId="18" fillId="12" borderId="4" xfId="3" applyNumberFormat="1" applyFont="1" applyFill="1" applyBorder="1"/>
    <xf numFmtId="10" fontId="18" fillId="12" borderId="4" xfId="2" applyNumberFormat="1" applyFont="1" applyFill="1" applyBorder="1"/>
    <xf numFmtId="0" fontId="1" fillId="18" borderId="4" xfId="3" applyFont="1" applyFill="1" applyBorder="1"/>
    <xf numFmtId="0" fontId="1" fillId="18" borderId="0" xfId="3" applyFont="1" applyFill="1" applyBorder="1"/>
    <xf numFmtId="0" fontId="18" fillId="18" borderId="4" xfId="3" applyFont="1" applyFill="1" applyBorder="1"/>
    <xf numFmtId="4" fontId="18" fillId="18" borderId="4" xfId="3" applyNumberFormat="1" applyFont="1" applyFill="1" applyBorder="1"/>
    <xf numFmtId="0" fontId="17" fillId="18" borderId="4" xfId="3" applyFont="1" applyFill="1" applyBorder="1"/>
    <xf numFmtId="0" fontId="2" fillId="12" borderId="3" xfId="4" applyNumberFormat="1" applyFont="1" applyFill="1" applyBorder="1" applyAlignment="1">
      <alignment horizontal="center" vertical="center" wrapText="1" readingOrder="1"/>
    </xf>
    <xf numFmtId="0" fontId="6" fillId="2" borderId="2" xfId="1" applyNumberFormat="1" applyFont="1" applyFill="1" applyBorder="1" applyAlignment="1">
      <alignment horizontal="left" vertical="center" wrapText="1" readingOrder="1"/>
    </xf>
    <xf numFmtId="0" fontId="6" fillId="2" borderId="2" xfId="1" applyNumberFormat="1" applyFont="1" applyFill="1" applyBorder="1" applyAlignment="1">
      <alignment vertical="center" wrapText="1" readingOrder="1"/>
    </xf>
    <xf numFmtId="0" fontId="6" fillId="3" borderId="2" xfId="1" applyNumberFormat="1" applyFont="1" applyFill="1" applyBorder="1" applyAlignment="1">
      <alignment horizontal="left" vertical="center" wrapText="1" readingOrder="1"/>
    </xf>
    <xf numFmtId="0" fontId="6" fillId="3" borderId="2" xfId="1" applyNumberFormat="1" applyFont="1" applyFill="1" applyBorder="1" applyAlignment="1">
      <alignment vertical="center" wrapText="1" readingOrder="1"/>
    </xf>
    <xf numFmtId="0" fontId="6" fillId="4" borderId="2" xfId="1" applyNumberFormat="1" applyFont="1" applyFill="1" applyBorder="1" applyAlignment="1">
      <alignment horizontal="left" vertical="center" wrapText="1" readingOrder="1"/>
    </xf>
    <xf numFmtId="0" fontId="6" fillId="4" borderId="2" xfId="1" applyNumberFormat="1" applyFont="1" applyFill="1" applyBorder="1" applyAlignment="1">
      <alignment vertical="center" wrapText="1" readingOrder="1"/>
    </xf>
    <xf numFmtId="0" fontId="7" fillId="5" borderId="2" xfId="1" applyNumberFormat="1" applyFont="1" applyFill="1" applyBorder="1" applyAlignment="1">
      <alignment horizontal="left" vertical="center" wrapText="1" readingOrder="1"/>
    </xf>
    <xf numFmtId="0" fontId="7" fillId="5" borderId="2" xfId="1" applyNumberFormat="1" applyFont="1" applyFill="1" applyBorder="1" applyAlignment="1">
      <alignment vertical="center" wrapText="1" readingOrder="1"/>
    </xf>
    <xf numFmtId="0" fontId="7" fillId="6" borderId="2" xfId="1" applyNumberFormat="1" applyFont="1" applyFill="1" applyBorder="1" applyAlignment="1">
      <alignment horizontal="left" vertical="center" wrapText="1" readingOrder="1"/>
    </xf>
    <xf numFmtId="0" fontId="7" fillId="6" borderId="2" xfId="1" applyNumberFormat="1" applyFont="1" applyFill="1" applyBorder="1" applyAlignment="1">
      <alignment vertical="center" wrapText="1" readingOrder="1"/>
    </xf>
    <xf numFmtId="0" fontId="7" fillId="7" borderId="2" xfId="1" applyNumberFormat="1" applyFont="1" applyFill="1" applyBorder="1" applyAlignment="1">
      <alignment horizontal="left" vertical="center" wrapText="1" readingOrder="1"/>
    </xf>
    <xf numFmtId="0" fontId="7" fillId="7" borderId="2" xfId="1" applyNumberFormat="1" applyFont="1" applyFill="1" applyBorder="1" applyAlignment="1">
      <alignment vertical="center" wrapText="1" readingOrder="1"/>
    </xf>
    <xf numFmtId="0" fontId="7" fillId="8" borderId="2" xfId="1" applyNumberFormat="1" applyFont="1" applyFill="1" applyBorder="1" applyAlignment="1">
      <alignment horizontal="left" vertical="center" wrapText="1" readingOrder="1"/>
    </xf>
    <xf numFmtId="0" fontId="7" fillId="8" borderId="2" xfId="1" applyNumberFormat="1" applyFont="1" applyFill="1" applyBorder="1" applyAlignment="1">
      <alignment vertical="center" wrapText="1" readingOrder="1"/>
    </xf>
    <xf numFmtId="0" fontId="2" fillId="8" borderId="2" xfId="1" applyNumberFormat="1" applyFont="1" applyFill="1" applyBorder="1" applyAlignment="1">
      <alignment horizontal="left" vertical="center" wrapText="1" readingOrder="1"/>
    </xf>
    <xf numFmtId="0" fontId="2" fillId="8" borderId="2" xfId="1" applyNumberFormat="1" applyFont="1" applyFill="1" applyBorder="1" applyAlignment="1">
      <alignment vertical="center" wrapText="1" readingOrder="1"/>
    </xf>
    <xf numFmtId="0" fontId="7" fillId="9" borderId="2" xfId="1" applyNumberFormat="1" applyFont="1" applyFill="1" applyBorder="1" applyAlignment="1">
      <alignment horizontal="left" vertical="center" wrapText="1" readingOrder="1"/>
    </xf>
    <xf numFmtId="0" fontId="7" fillId="9" borderId="2" xfId="1" applyNumberFormat="1" applyFont="1" applyFill="1" applyBorder="1" applyAlignment="1">
      <alignment vertical="center" wrapText="1" readingOrder="1"/>
    </xf>
    <xf numFmtId="0" fontId="2" fillId="9" borderId="2" xfId="1" applyNumberFormat="1" applyFont="1" applyFill="1" applyBorder="1" applyAlignment="1">
      <alignment horizontal="left" vertical="center" wrapText="1" readingOrder="1"/>
    </xf>
    <xf numFmtId="0" fontId="2" fillId="9" borderId="2" xfId="1" applyNumberFormat="1" applyFont="1" applyFill="1" applyBorder="1" applyAlignment="1">
      <alignment vertical="center" wrapText="1" readingOrder="1"/>
    </xf>
    <xf numFmtId="0" fontId="9" fillId="7" borderId="2" xfId="1" applyNumberFormat="1" applyFont="1" applyFill="1" applyBorder="1" applyAlignment="1">
      <alignment vertical="center" wrapText="1" readingOrder="1"/>
    </xf>
    <xf numFmtId="0" fontId="6" fillId="10" borderId="2" xfId="1" applyNumberFormat="1" applyFont="1" applyFill="1" applyBorder="1" applyAlignment="1">
      <alignment horizontal="left" vertical="center" wrapText="1" readingOrder="1"/>
    </xf>
    <xf numFmtId="0" fontId="6" fillId="10" borderId="2" xfId="1" applyNumberFormat="1" applyFont="1" applyFill="1" applyBorder="1" applyAlignment="1">
      <alignment vertical="center" wrapText="1" readingOrder="1"/>
    </xf>
    <xf numFmtId="0" fontId="7" fillId="11" borderId="2" xfId="1" applyNumberFormat="1" applyFont="1" applyFill="1" applyBorder="1" applyAlignment="1">
      <alignment horizontal="left" vertical="center" wrapText="1" readingOrder="1"/>
    </xf>
    <xf numFmtId="0" fontId="7" fillId="11" borderId="2" xfId="1" applyNumberFormat="1" applyFont="1" applyFill="1" applyBorder="1" applyAlignment="1">
      <alignment vertical="center" wrapText="1" readingOrder="1"/>
    </xf>
    <xf numFmtId="0" fontId="2" fillId="12" borderId="2" xfId="1" applyNumberFormat="1" applyFont="1" applyFill="1" applyBorder="1" applyAlignment="1">
      <alignment horizontal="left" vertical="center" wrapText="1" readingOrder="1"/>
    </xf>
    <xf numFmtId="0" fontId="2" fillId="12" borderId="2" xfId="1" applyNumberFormat="1" applyFont="1" applyFill="1" applyBorder="1" applyAlignment="1">
      <alignment vertical="center" wrapText="1" readingOrder="1"/>
    </xf>
    <xf numFmtId="164" fontId="12" fillId="12" borderId="2" xfId="4" applyNumberFormat="1" applyFont="1" applyFill="1" applyBorder="1" applyAlignment="1">
      <alignment horizontal="center" vertical="center" wrapText="1" readingOrder="1"/>
    </xf>
    <xf numFmtId="10" fontId="12" fillId="12" borderId="2" xfId="2" applyNumberFormat="1" applyFont="1" applyFill="1" applyBorder="1" applyAlignment="1">
      <alignment horizontal="center" vertical="center" wrapText="1" readingOrder="1"/>
    </xf>
    <xf numFmtId="0" fontId="4" fillId="12" borderId="0" xfId="4" applyNumberFormat="1" applyFont="1" applyFill="1" applyBorder="1" applyAlignment="1">
      <alignment horizontal="center" vertical="top" wrapText="1" readingOrder="1"/>
    </xf>
    <xf numFmtId="0" fontId="1" fillId="12" borderId="0" xfId="3" applyFont="1" applyFill="1" applyBorder="1"/>
    <xf numFmtId="0" fontId="3" fillId="12" borderId="0" xfId="4" applyNumberFormat="1" applyFont="1" applyFill="1" applyBorder="1" applyAlignment="1">
      <alignment horizontal="center" vertical="top" wrapText="1" readingOrder="1"/>
    </xf>
    <xf numFmtId="0" fontId="5" fillId="12" borderId="0" xfId="4" applyNumberFormat="1" applyFont="1" applyFill="1" applyBorder="1" applyAlignment="1">
      <alignment vertical="top" wrapText="1" readingOrder="1"/>
    </xf>
    <xf numFmtId="0" fontId="20" fillId="12" borderId="0" xfId="4" applyNumberFormat="1" applyFont="1" applyFill="1" applyBorder="1" applyAlignment="1">
      <alignment horizontal="right" vertical="top" wrapText="1" readingOrder="1"/>
    </xf>
    <xf numFmtId="166" fontId="20" fillId="12" borderId="0" xfId="4" applyNumberFormat="1" applyFont="1" applyFill="1" applyBorder="1" applyAlignment="1">
      <alignment horizontal="left" vertical="top" wrapText="1" readingOrder="1"/>
    </xf>
    <xf numFmtId="165" fontId="20" fillId="12" borderId="0" xfId="4" applyNumberFormat="1" applyFont="1" applyFill="1" applyBorder="1" applyAlignment="1">
      <alignment horizontal="left" vertical="top" wrapText="1" readingOrder="1"/>
    </xf>
    <xf numFmtId="0" fontId="3" fillId="12" borderId="0" xfId="4" applyNumberFormat="1" applyFont="1" applyFill="1" applyBorder="1" applyAlignment="1">
      <alignment vertical="top" wrapText="1" readingOrder="1"/>
    </xf>
    <xf numFmtId="0" fontId="7" fillId="12" borderId="8" xfId="4" applyNumberFormat="1" applyFont="1" applyFill="1" applyBorder="1" applyAlignment="1">
      <alignment vertical="top" wrapText="1" readingOrder="1"/>
    </xf>
    <xf numFmtId="0" fontId="7" fillId="12" borderId="10" xfId="4" applyNumberFormat="1" applyFont="1" applyFill="1" applyBorder="1" applyAlignment="1">
      <alignment vertical="top" wrapText="1" readingOrder="1"/>
    </xf>
    <xf numFmtId="0" fontId="7" fillId="12" borderId="9" xfId="4" applyNumberFormat="1" applyFont="1" applyFill="1" applyBorder="1" applyAlignment="1">
      <alignment vertical="top" wrapText="1" readingOrder="1"/>
    </xf>
    <xf numFmtId="0" fontId="7" fillId="12" borderId="8" xfId="4" applyNumberFormat="1" applyFont="1" applyFill="1" applyBorder="1" applyAlignment="1">
      <alignment horizontal="center" vertical="top" wrapText="1"/>
    </xf>
    <xf numFmtId="0" fontId="7" fillId="12" borderId="9" xfId="4" applyNumberFormat="1" applyFont="1" applyFill="1" applyBorder="1" applyAlignment="1">
      <alignment horizontal="center" vertical="top" wrapText="1"/>
    </xf>
    <xf numFmtId="0" fontId="7" fillId="12" borderId="10" xfId="4" applyNumberFormat="1" applyFont="1" applyFill="1" applyBorder="1" applyAlignment="1">
      <alignment horizontal="center" vertical="top" wrapText="1"/>
    </xf>
    <xf numFmtId="0" fontId="7" fillId="18" borderId="8" xfId="4" applyNumberFormat="1" applyFont="1" applyFill="1" applyBorder="1" applyAlignment="1">
      <alignment vertical="top" wrapText="1" readingOrder="1"/>
    </xf>
    <xf numFmtId="0" fontId="7" fillId="18" borderId="10" xfId="4" applyNumberFormat="1" applyFont="1" applyFill="1" applyBorder="1" applyAlignment="1">
      <alignment vertical="top" wrapText="1" readingOrder="1"/>
    </xf>
    <xf numFmtId="0" fontId="7" fillId="18" borderId="9" xfId="4" applyNumberFormat="1" applyFont="1" applyFill="1" applyBorder="1" applyAlignment="1">
      <alignment vertical="top" wrapText="1" readingOrder="1"/>
    </xf>
    <xf numFmtId="0" fontId="2" fillId="18" borderId="8" xfId="4" applyNumberFormat="1" applyFont="1" applyFill="1" applyBorder="1" applyAlignment="1">
      <alignment vertical="top" wrapText="1" readingOrder="1"/>
    </xf>
    <xf numFmtId="0" fontId="2" fillId="18" borderId="9" xfId="4" applyNumberFormat="1" applyFont="1" applyFill="1" applyBorder="1" applyAlignment="1">
      <alignment vertical="top" wrapText="1" readingOrder="1"/>
    </xf>
    <xf numFmtId="0" fontId="2" fillId="18" borderId="10" xfId="4" applyNumberFormat="1" applyFont="1" applyFill="1" applyBorder="1" applyAlignment="1">
      <alignment vertical="top" wrapText="1" readingOrder="1"/>
    </xf>
    <xf numFmtId="0" fontId="19" fillId="12" borderId="8" xfId="4" applyNumberFormat="1" applyFont="1" applyFill="1" applyBorder="1" applyAlignment="1">
      <alignment vertical="top" wrapText="1" readingOrder="1"/>
    </xf>
    <xf numFmtId="0" fontId="19" fillId="12" borderId="10" xfId="4" applyNumberFormat="1" applyFont="1" applyFill="1" applyBorder="1" applyAlignment="1">
      <alignment vertical="top" wrapText="1" readingOrder="1"/>
    </xf>
    <xf numFmtId="164" fontId="7" fillId="12" borderId="8" xfId="4" applyNumberFormat="1" applyFont="1" applyFill="1" applyBorder="1" applyAlignment="1">
      <alignment horizontal="right" wrapText="1" readingOrder="1"/>
    </xf>
    <xf numFmtId="164" fontId="7" fillId="12" borderId="9" xfId="4" applyNumberFormat="1" applyFont="1" applyFill="1" applyBorder="1" applyAlignment="1">
      <alignment horizontal="right" wrapText="1" readingOrder="1"/>
    </xf>
    <xf numFmtId="164" fontId="7" fillId="12" borderId="10" xfId="4" applyNumberFormat="1" applyFont="1" applyFill="1" applyBorder="1" applyAlignment="1">
      <alignment horizontal="right" wrapText="1" readingOrder="1"/>
    </xf>
    <xf numFmtId="0" fontId="7" fillId="12" borderId="8" xfId="4" applyNumberFormat="1" applyFont="1" applyFill="1" applyBorder="1" applyAlignment="1">
      <alignment horizontal="right" vertical="top" wrapText="1" readingOrder="1"/>
    </xf>
    <xf numFmtId="0" fontId="7" fillId="12" borderId="9" xfId="4" applyNumberFormat="1" applyFont="1" applyFill="1" applyBorder="1" applyAlignment="1">
      <alignment horizontal="right" vertical="top" wrapText="1" readingOrder="1"/>
    </xf>
    <xf numFmtId="0" fontId="7" fillId="12" borderId="10" xfId="4" applyNumberFormat="1" applyFont="1" applyFill="1" applyBorder="1" applyAlignment="1">
      <alignment horizontal="right" vertical="top" wrapText="1" readingOrder="1"/>
    </xf>
    <xf numFmtId="0" fontId="2" fillId="12" borderId="8" xfId="4" applyNumberFormat="1" applyFont="1" applyFill="1" applyBorder="1" applyAlignment="1">
      <alignment vertical="top" wrapText="1" readingOrder="1"/>
    </xf>
    <xf numFmtId="0" fontId="2" fillId="12" borderId="9" xfId="4" applyNumberFormat="1" applyFont="1" applyFill="1" applyBorder="1" applyAlignment="1">
      <alignment vertical="top" wrapText="1" readingOrder="1"/>
    </xf>
    <xf numFmtId="0" fontId="2" fillId="12" borderId="10" xfId="4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5" fillId="12" borderId="0" xfId="4" applyNumberFormat="1" applyFont="1" applyFill="1" applyBorder="1" applyAlignment="1">
      <alignment horizontal="center" vertical="top" wrapText="1" readingOrder="1"/>
    </xf>
    <xf numFmtId="0" fontId="10" fillId="12" borderId="0" xfId="3" applyFont="1" applyFill="1" applyBorder="1"/>
    <xf numFmtId="0" fontId="14" fillId="12" borderId="0" xfId="4" applyNumberFormat="1" applyFont="1" applyFill="1" applyBorder="1" applyAlignment="1">
      <alignment horizontal="center" vertical="top" wrapText="1" readingOrder="1"/>
    </xf>
    <xf numFmtId="0" fontId="12" fillId="12" borderId="0" xfId="4" applyNumberFormat="1" applyFont="1" applyFill="1" applyBorder="1" applyAlignment="1">
      <alignment vertical="top" wrapText="1" readingOrder="1"/>
    </xf>
    <xf numFmtId="0" fontId="27" fillId="0" borderId="8" xfId="0" applyFont="1" applyBorder="1"/>
    <xf numFmtId="0" fontId="0" fillId="0" borderId="9" xfId="0" applyBorder="1"/>
    <xf numFmtId="0" fontId="0" fillId="0" borderId="10" xfId="0" applyBorder="1"/>
    <xf numFmtId="4" fontId="27" fillId="0" borderId="8" xfId="0" applyNumberFormat="1" applyFont="1" applyBorder="1" applyAlignment="1" applyProtection="1">
      <alignment horizontal="right"/>
    </xf>
    <xf numFmtId="10" fontId="27" fillId="0" borderId="8" xfId="2" applyNumberFormat="1" applyFont="1" applyBorder="1" applyAlignment="1" applyProtection="1">
      <alignment horizontal="right"/>
    </xf>
    <xf numFmtId="10" fontId="0" fillId="0" borderId="10" xfId="2" applyNumberFormat="1" applyFont="1" applyBorder="1"/>
    <xf numFmtId="0" fontId="27" fillId="19" borderId="8" xfId="0" applyFont="1" applyFill="1" applyBorder="1"/>
    <xf numFmtId="0" fontId="0" fillId="19" borderId="9" xfId="0" applyFill="1" applyBorder="1"/>
    <xf numFmtId="0" fontId="0" fillId="19" borderId="10" xfId="0" applyFill="1" applyBorder="1"/>
    <xf numFmtId="4" fontId="27" fillId="19" borderId="8" xfId="0" applyNumberFormat="1" applyFont="1" applyFill="1" applyBorder="1" applyAlignment="1" applyProtection="1">
      <alignment horizontal="right"/>
    </xf>
    <xf numFmtId="10" fontId="27" fillId="19" borderId="8" xfId="2" applyNumberFormat="1" applyFont="1" applyFill="1" applyBorder="1" applyAlignment="1" applyProtection="1">
      <alignment horizontal="right"/>
    </xf>
    <xf numFmtId="10" fontId="0" fillId="19" borderId="10" xfId="2" applyNumberFormat="1" applyFont="1" applyFill="1" applyBorder="1"/>
    <xf numFmtId="0" fontId="27" fillId="18" borderId="8" xfId="0" applyFont="1" applyFill="1" applyBorder="1"/>
    <xf numFmtId="0" fontId="0" fillId="18" borderId="9" xfId="0" applyFill="1" applyBorder="1"/>
    <xf numFmtId="0" fontId="0" fillId="18" borderId="10" xfId="0" applyFill="1" applyBorder="1"/>
    <xf numFmtId="4" fontId="27" fillId="18" borderId="8" xfId="0" applyNumberFormat="1" applyFont="1" applyFill="1" applyBorder="1" applyAlignment="1" applyProtection="1">
      <alignment horizontal="right"/>
    </xf>
    <xf numFmtId="10" fontId="27" fillId="18" borderId="8" xfId="2" applyNumberFormat="1" applyFont="1" applyFill="1" applyBorder="1" applyAlignment="1" applyProtection="1">
      <alignment horizontal="right"/>
    </xf>
    <xf numFmtId="10" fontId="0" fillId="18" borderId="10" xfId="2" applyNumberFormat="1" applyFont="1" applyFill="1" applyBorder="1"/>
    <xf numFmtId="0" fontId="27" fillId="12" borderId="8" xfId="6" applyFont="1" applyBorder="1"/>
    <xf numFmtId="0" fontId="28" fillId="12" borderId="9" xfId="6" applyBorder="1"/>
    <xf numFmtId="0" fontId="28" fillId="12" borderId="10" xfId="6" applyBorder="1"/>
    <xf numFmtId="4" fontId="27" fillId="12" borderId="8" xfId="6" applyNumberFormat="1" applyFont="1" applyBorder="1" applyAlignment="1" applyProtection="1">
      <alignment horizontal="right"/>
    </xf>
    <xf numFmtId="10" fontId="27" fillId="12" borderId="8" xfId="2" applyNumberFormat="1" applyFont="1" applyFill="1" applyBorder="1" applyAlignment="1" applyProtection="1">
      <alignment horizontal="right"/>
    </xf>
    <xf numFmtId="10" fontId="28" fillId="12" borderId="10" xfId="2" applyNumberFormat="1" applyFont="1" applyFill="1" applyBorder="1"/>
    <xf numFmtId="0" fontId="27" fillId="19" borderId="8" xfId="6" applyFont="1" applyFill="1" applyBorder="1"/>
    <xf numFmtId="0" fontId="28" fillId="19" borderId="9" xfId="6" applyFill="1" applyBorder="1"/>
    <xf numFmtId="0" fontId="28" fillId="19" borderId="10" xfId="6" applyFill="1" applyBorder="1"/>
    <xf numFmtId="4" fontId="27" fillId="19" borderId="8" xfId="6" applyNumberFormat="1" applyFont="1" applyFill="1" applyBorder="1" applyAlignment="1" applyProtection="1">
      <alignment horizontal="right"/>
    </xf>
    <xf numFmtId="10" fontId="28" fillId="19" borderId="10" xfId="2" applyNumberFormat="1" applyFont="1" applyFill="1" applyBorder="1"/>
    <xf numFmtId="10" fontId="28" fillId="18" borderId="10" xfId="2" applyNumberFormat="1" applyFont="1" applyFill="1" applyBorder="1"/>
    <xf numFmtId="0" fontId="27" fillId="17" borderId="8" xfId="6" applyFont="1" applyFill="1" applyBorder="1" applyAlignment="1" applyProtection="1">
      <alignment horizontal="center"/>
    </xf>
    <xf numFmtId="0" fontId="28" fillId="12" borderId="10" xfId="6" applyFont="1" applyBorder="1"/>
    <xf numFmtId="0" fontId="27" fillId="18" borderId="8" xfId="6" applyFont="1" applyFill="1" applyBorder="1"/>
    <xf numFmtId="0" fontId="28" fillId="18" borderId="9" xfId="6" applyFill="1" applyBorder="1"/>
    <xf numFmtId="0" fontId="28" fillId="18" borderId="10" xfId="6" applyFill="1" applyBorder="1"/>
    <xf numFmtId="4" fontId="27" fillId="18" borderId="8" xfId="6" applyNumberFormat="1" applyFont="1" applyFill="1" applyBorder="1" applyAlignment="1" applyProtection="1">
      <alignment horizontal="right"/>
    </xf>
    <xf numFmtId="10" fontId="27" fillId="12" borderId="8" xfId="2" applyNumberFormat="1" applyFont="1" applyFill="1" applyBorder="1" applyAlignment="1" applyProtection="1">
      <alignment horizontal="center"/>
    </xf>
    <xf numFmtId="10" fontId="27" fillId="12" borderId="10" xfId="2" applyNumberFormat="1" applyFont="1" applyFill="1" applyBorder="1" applyAlignment="1" applyProtection="1">
      <alignment horizontal="center"/>
    </xf>
    <xf numFmtId="0" fontId="27" fillId="12" borderId="8" xfId="6" applyFont="1" applyBorder="1" applyAlignment="1">
      <alignment horizontal="left"/>
    </xf>
    <xf numFmtId="0" fontId="27" fillId="12" borderId="9" xfId="6" applyFont="1" applyBorder="1" applyAlignment="1">
      <alignment horizontal="left"/>
    </xf>
    <xf numFmtId="0" fontId="27" fillId="12" borderId="10" xfId="6" applyFont="1" applyBorder="1" applyAlignment="1">
      <alignment horizontal="left"/>
    </xf>
    <xf numFmtId="4" fontId="27" fillId="12" borderId="10" xfId="6" applyNumberFormat="1" applyFont="1" applyBorder="1" applyAlignment="1" applyProtection="1">
      <alignment horizontal="right"/>
    </xf>
    <xf numFmtId="10" fontId="27" fillId="12" borderId="10" xfId="2" applyNumberFormat="1" applyFont="1" applyFill="1" applyBorder="1" applyAlignment="1" applyProtection="1">
      <alignment horizontal="right"/>
    </xf>
    <xf numFmtId="0" fontId="28" fillId="12" borderId="0" xfId="6"/>
    <xf numFmtId="0" fontId="29" fillId="12" borderId="0" xfId="6" applyFont="1" applyBorder="1" applyAlignment="1" applyProtection="1">
      <alignment horizontal="center"/>
    </xf>
    <xf numFmtId="0" fontId="29" fillId="12" borderId="0" xfId="6" applyFont="1"/>
    <xf numFmtId="0" fontId="28" fillId="12" borderId="0" xfId="6" applyFont="1" applyBorder="1" applyAlignment="1" applyProtection="1">
      <alignment horizontal="center"/>
    </xf>
    <xf numFmtId="0" fontId="27" fillId="15" borderId="8" xfId="6" applyFont="1" applyFill="1" applyBorder="1" applyAlignment="1">
      <alignment horizontal="center"/>
    </xf>
    <xf numFmtId="0" fontId="27" fillId="17" borderId="8" xfId="6" applyFont="1" applyFill="1" applyBorder="1" applyAlignment="1">
      <alignment horizontal="left"/>
    </xf>
    <xf numFmtId="0" fontId="28" fillId="12" borderId="9" xfId="6" applyFont="1" applyBorder="1"/>
    <xf numFmtId="0" fontId="2" fillId="12" borderId="3" xfId="4" applyNumberFormat="1" applyFont="1" applyFill="1" applyBorder="1" applyAlignment="1">
      <alignment vertical="center" wrapText="1" readingOrder="1"/>
    </xf>
    <xf numFmtId="0" fontId="2" fillId="12" borderId="7" xfId="4" applyNumberFormat="1" applyFont="1" applyFill="1" applyBorder="1" applyAlignment="1">
      <alignment vertical="center" wrapText="1" readingOrder="1"/>
    </xf>
    <xf numFmtId="164" fontId="2" fillId="12" borderId="3" xfId="4" applyNumberFormat="1" applyFont="1" applyFill="1" applyBorder="1" applyAlignment="1">
      <alignment horizontal="center" vertical="center" wrapText="1" readingOrder="1"/>
    </xf>
    <xf numFmtId="164" fontId="2" fillId="12" borderId="7" xfId="4" applyNumberFormat="1" applyFont="1" applyFill="1" applyBorder="1" applyAlignment="1">
      <alignment horizontal="center" vertical="center" wrapText="1" readingOrder="1"/>
    </xf>
    <xf numFmtId="0" fontId="6" fillId="3" borderId="3" xfId="4" applyNumberFormat="1" applyFont="1" applyFill="1" applyBorder="1" applyAlignment="1">
      <alignment vertical="center" wrapText="1" readingOrder="1"/>
    </xf>
    <xf numFmtId="0" fontId="6" fillId="3" borderId="7" xfId="4" applyNumberFormat="1" applyFont="1" applyFill="1" applyBorder="1" applyAlignment="1">
      <alignment vertical="center" wrapText="1" readingOrder="1"/>
    </xf>
    <xf numFmtId="164" fontId="6" fillId="3" borderId="3" xfId="4" applyNumberFormat="1" applyFont="1" applyFill="1" applyBorder="1" applyAlignment="1">
      <alignment horizontal="center" vertical="center" wrapText="1" readingOrder="1"/>
    </xf>
    <xf numFmtId="164" fontId="6" fillId="3" borderId="7" xfId="4" applyNumberFormat="1" applyFont="1" applyFill="1" applyBorder="1" applyAlignment="1">
      <alignment horizontal="center" vertical="center" wrapText="1" readingOrder="1"/>
    </xf>
    <xf numFmtId="0" fontId="7" fillId="12" borderId="3" xfId="4" applyNumberFormat="1" applyFont="1" applyFill="1" applyBorder="1" applyAlignment="1">
      <alignment vertical="center" wrapText="1" readingOrder="1"/>
    </xf>
    <xf numFmtId="0" fontId="7" fillId="12" borderId="7" xfId="4" applyNumberFormat="1" applyFont="1" applyFill="1" applyBorder="1" applyAlignment="1">
      <alignment vertical="center" wrapText="1" readingOrder="1"/>
    </xf>
    <xf numFmtId="164" fontId="7" fillId="12" borderId="3" xfId="4" applyNumberFormat="1" applyFont="1" applyFill="1" applyBorder="1" applyAlignment="1">
      <alignment horizontal="center" vertical="center" wrapText="1" readingOrder="1"/>
    </xf>
    <xf numFmtId="164" fontId="7" fillId="12" borderId="7" xfId="4" applyNumberFormat="1" applyFont="1" applyFill="1" applyBorder="1" applyAlignment="1">
      <alignment horizontal="center" vertical="center" wrapText="1" readingOrder="1"/>
    </xf>
    <xf numFmtId="0" fontId="2" fillId="12" borderId="3" xfId="4" applyNumberFormat="1" applyFont="1" applyFill="1" applyBorder="1" applyAlignment="1">
      <alignment horizontal="center" vertical="center" wrapText="1" readingOrder="1"/>
    </xf>
    <xf numFmtId="0" fontId="2" fillId="12" borderId="7" xfId="4" applyNumberFormat="1" applyFont="1" applyFill="1" applyBorder="1" applyAlignment="1">
      <alignment horizontal="center" vertical="center" wrapText="1" readingOrder="1"/>
    </xf>
    <xf numFmtId="0" fontId="6" fillId="2" borderId="3" xfId="4" applyNumberFormat="1" applyFont="1" applyFill="1" applyBorder="1" applyAlignment="1">
      <alignment vertical="center" wrapText="1" readingOrder="1"/>
    </xf>
    <xf numFmtId="0" fontId="6" fillId="2" borderId="7" xfId="4" applyNumberFormat="1" applyFont="1" applyFill="1" applyBorder="1" applyAlignment="1">
      <alignment vertical="center" wrapText="1" readingOrder="1"/>
    </xf>
    <xf numFmtId="164" fontId="6" fillId="2" borderId="3" xfId="4" applyNumberFormat="1" applyFont="1" applyFill="1" applyBorder="1" applyAlignment="1">
      <alignment horizontal="center" vertical="center" wrapText="1" readingOrder="1"/>
    </xf>
    <xf numFmtId="164" fontId="6" fillId="2" borderId="7" xfId="4" applyNumberFormat="1" applyFont="1" applyFill="1" applyBorder="1" applyAlignment="1">
      <alignment horizontal="center" vertical="center" wrapText="1" readingOrder="1"/>
    </xf>
    <xf numFmtId="0" fontId="16" fillId="12" borderId="0" xfId="4" applyNumberFormat="1" applyFont="1" applyFill="1" applyBorder="1" applyAlignment="1">
      <alignment vertical="top" wrapText="1" readingOrder="1"/>
    </xf>
    <xf numFmtId="0" fontId="12" fillId="12" borderId="3" xfId="4" applyNumberFormat="1" applyFont="1" applyFill="1" applyBorder="1" applyAlignment="1">
      <alignment horizontal="center" vertical="center" wrapText="1" readingOrder="1"/>
    </xf>
    <xf numFmtId="0" fontId="12" fillId="12" borderId="7" xfId="4" applyNumberFormat="1" applyFont="1" applyFill="1" applyBorder="1" applyAlignment="1">
      <alignment horizontal="center" vertical="center" wrapText="1" readingOrder="1"/>
    </xf>
    <xf numFmtId="164" fontId="12" fillId="12" borderId="3" xfId="4" applyNumberFormat="1" applyFont="1" applyFill="1" applyBorder="1" applyAlignment="1">
      <alignment horizontal="center" vertical="center" wrapText="1" readingOrder="1"/>
    </xf>
    <xf numFmtId="164" fontId="12" fillId="12" borderId="7" xfId="4" applyNumberFormat="1" applyFont="1" applyFill="1" applyBorder="1" applyAlignment="1">
      <alignment horizontal="center" vertical="center" wrapText="1" readingOrder="1"/>
    </xf>
    <xf numFmtId="0" fontId="5" fillId="12" borderId="0" xfId="4" applyNumberFormat="1" applyFont="1" applyFill="1" applyBorder="1" applyAlignment="1">
      <alignment horizontal="center" vertical="top" wrapText="1" readingOrder="1"/>
    </xf>
    <xf numFmtId="0" fontId="2" fillId="12" borderId="0" xfId="4" applyNumberFormat="1" applyFont="1" applyFill="1" applyBorder="1" applyAlignment="1">
      <alignment vertical="top" wrapText="1" readingOrder="1"/>
    </xf>
    <xf numFmtId="10" fontId="24" fillId="14" borderId="8" xfId="2" applyNumberFormat="1" applyFont="1" applyFill="1" applyBorder="1" applyAlignment="1" applyProtection="1">
      <alignment horizontal="right"/>
    </xf>
    <xf numFmtId="10" fontId="23" fillId="12" borderId="10" xfId="2" applyNumberFormat="1" applyFont="1" applyFill="1" applyBorder="1"/>
    <xf numFmtId="0" fontId="24" fillId="14" borderId="8" xfId="5" applyFont="1" applyFill="1" applyBorder="1" applyAlignment="1" applyProtection="1"/>
    <xf numFmtId="0" fontId="23" fillId="12" borderId="9" xfId="5" applyBorder="1"/>
    <xf numFmtId="0" fontId="23" fillId="12" borderId="10" xfId="5" applyBorder="1"/>
    <xf numFmtId="4" fontId="24" fillId="14" borderId="8" xfId="5" applyNumberFormat="1" applyFont="1" applyFill="1" applyBorder="1" applyAlignment="1" applyProtection="1">
      <alignment horizontal="right"/>
    </xf>
    <xf numFmtId="10" fontId="25" fillId="15" borderId="8" xfId="2" applyNumberFormat="1" applyFont="1" applyFill="1" applyBorder="1" applyAlignment="1" applyProtection="1">
      <alignment horizontal="right"/>
    </xf>
    <xf numFmtId="0" fontId="25" fillId="16" borderId="8" xfId="5" applyFont="1" applyFill="1" applyBorder="1" applyAlignment="1">
      <alignment horizontal="center"/>
    </xf>
    <xf numFmtId="0" fontId="25" fillId="15" borderId="8" xfId="5" applyFont="1" applyFill="1" applyBorder="1" applyAlignment="1" applyProtection="1"/>
    <xf numFmtId="4" fontId="25" fillId="15" borderId="8" xfId="5" applyNumberFormat="1" applyFont="1" applyFill="1" applyBorder="1" applyAlignment="1" applyProtection="1">
      <alignment horizontal="right"/>
    </xf>
    <xf numFmtId="0" fontId="23" fillId="12" borderId="0" xfId="5" applyFont="1" applyBorder="1" applyAlignment="1" applyProtection="1">
      <alignment horizontal="center"/>
    </xf>
    <xf numFmtId="0" fontId="23" fillId="12" borderId="0" xfId="5"/>
    <xf numFmtId="0" fontId="26" fillId="12" borderId="0" xfId="5" applyFont="1" applyBorder="1" applyAlignment="1" applyProtection="1">
      <alignment horizontal="center"/>
    </xf>
    <xf numFmtId="0" fontId="26" fillId="12" borderId="0" xfId="5" applyFont="1"/>
    <xf numFmtId="0" fontId="28" fillId="12" borderId="8" xfId="6" applyBorder="1"/>
    <xf numFmtId="4" fontId="27" fillId="17" borderId="8" xfId="6" applyNumberFormat="1" applyFont="1" applyFill="1" applyBorder="1" applyAlignment="1" applyProtection="1">
      <alignment horizontal="right"/>
    </xf>
    <xf numFmtId="167" fontId="27" fillId="17" borderId="8" xfId="6" applyNumberFormat="1" applyFont="1" applyFill="1" applyBorder="1" applyAlignment="1" applyProtection="1">
      <alignment horizontal="right"/>
    </xf>
    <xf numFmtId="167" fontId="28" fillId="12" borderId="8" xfId="6" applyNumberFormat="1" applyFont="1" applyBorder="1" applyAlignment="1" applyProtection="1">
      <alignment horizontal="right"/>
    </xf>
    <xf numFmtId="10" fontId="27" fillId="17" borderId="8" xfId="2" applyNumberFormat="1" applyFont="1" applyFill="1" applyBorder="1" applyAlignment="1" applyProtection="1">
      <alignment horizontal="right"/>
    </xf>
    <xf numFmtId="4" fontId="28" fillId="12" borderId="8" xfId="6" applyNumberFormat="1" applyFont="1" applyBorder="1" applyAlignment="1" applyProtection="1">
      <alignment horizontal="right"/>
    </xf>
    <xf numFmtId="10" fontId="28" fillId="12" borderId="8" xfId="2" applyNumberFormat="1" applyFont="1" applyFill="1" applyBorder="1" applyAlignment="1" applyProtection="1">
      <alignment horizontal="right"/>
    </xf>
    <xf numFmtId="0" fontId="27" fillId="17" borderId="8" xfId="6" applyFont="1" applyFill="1" applyBorder="1" applyAlignment="1">
      <alignment horizontal="center"/>
    </xf>
    <xf numFmtId="167" fontId="27" fillId="18" borderId="8" xfId="6" applyNumberFormat="1" applyFont="1" applyFill="1" applyBorder="1" applyAlignment="1" applyProtection="1">
      <alignment horizontal="right"/>
    </xf>
    <xf numFmtId="0" fontId="27" fillId="17" borderId="8" xfId="6" applyFont="1" applyFill="1" applyBorder="1" applyAlignment="1" applyProtection="1"/>
    <xf numFmtId="0" fontId="27" fillId="17" borderId="9" xfId="6" applyFont="1" applyFill="1" applyBorder="1" applyAlignment="1" applyProtection="1"/>
    <xf numFmtId="0" fontId="27" fillId="17" borderId="10" xfId="6" applyFont="1" applyFill="1" applyBorder="1" applyAlignment="1" applyProtection="1"/>
    <xf numFmtId="0" fontId="27" fillId="18" borderId="9" xfId="6" applyFont="1" applyFill="1" applyBorder="1"/>
    <xf numFmtId="0" fontId="27" fillId="18" borderId="10" xfId="6" applyFont="1" applyFill="1" applyBorder="1"/>
  </cellXfs>
  <cellStyles count="7">
    <cellStyle name="Normal" xfId="1"/>
    <cellStyle name="Normal 2" xfId="4"/>
    <cellStyle name="Normalno" xfId="0" builtinId="0"/>
    <cellStyle name="Normalno 2" xfId="3"/>
    <cellStyle name="Normalno 3" xfId="5"/>
    <cellStyle name="Normalno 4" xfId="6"/>
    <cellStyle name="Postota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9CA9FE"/>
      <rgbColor rgb="00C1C1FF"/>
      <rgbColor rgb="00E1E1FF"/>
      <rgbColor rgb="006F00B0"/>
      <rgbColor rgb="003535FF"/>
      <rgbColor rgb="00A3C9B9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workbookViewId="0">
      <pane ySplit="2" topLeftCell="A3" activePane="bottomLeft" state="frozen"/>
      <selection pane="bottomLeft" activeCell="M22" sqref="M22"/>
    </sheetView>
  </sheetViews>
  <sheetFormatPr defaultRowHeight="15" x14ac:dyDescent="0.25"/>
  <cols>
    <col min="1" max="1" width="0.5703125" style="79" customWidth="1"/>
    <col min="2" max="2" width="3.28515625" style="79" customWidth="1"/>
    <col min="3" max="3" width="44.85546875" style="79" customWidth="1"/>
    <col min="4" max="4" width="33.42578125" style="79" customWidth="1"/>
    <col min="5" max="5" width="2.28515625" style="79" customWidth="1"/>
    <col min="6" max="6" width="14.85546875" style="79" customWidth="1"/>
    <col min="7" max="7" width="16" style="79" customWidth="1"/>
    <col min="8" max="8" width="5.28515625" style="79" customWidth="1"/>
    <col min="9" max="9" width="0.5703125" style="79" customWidth="1"/>
    <col min="10" max="10" width="11.28515625" style="79" customWidth="1"/>
    <col min="11" max="12" width="0" style="79" hidden="1" customWidth="1"/>
    <col min="13" max="13" width="14.28515625" style="79" bestFit="1" customWidth="1"/>
    <col min="14" max="14" width="12.5703125" style="79" customWidth="1"/>
    <col min="15" max="15" width="11.140625" style="79" customWidth="1"/>
    <col min="16" max="16384" width="9.140625" style="79"/>
  </cols>
  <sheetData>
    <row r="1" spans="1:15" ht="14.1" customHeight="1" x14ac:dyDescent="0.25">
      <c r="A1" s="189" t="s">
        <v>0</v>
      </c>
      <c r="B1" s="187"/>
      <c r="C1" s="187"/>
      <c r="E1" s="190"/>
      <c r="F1" s="190"/>
      <c r="G1" s="190"/>
      <c r="H1" s="187"/>
      <c r="J1" s="191"/>
      <c r="K1" s="187"/>
    </row>
    <row r="2" spans="1:15" ht="14.1" customHeight="1" x14ac:dyDescent="0.25">
      <c r="A2" s="189" t="s">
        <v>1</v>
      </c>
      <c r="B2" s="187"/>
      <c r="C2" s="187"/>
      <c r="E2" s="190"/>
      <c r="F2" s="190"/>
      <c r="G2" s="190"/>
      <c r="H2" s="187"/>
      <c r="J2" s="192"/>
      <c r="K2" s="187"/>
    </row>
    <row r="3" spans="1:15" ht="14.1" customHeight="1" x14ac:dyDescent="0.25">
      <c r="A3" s="193" t="s">
        <v>2</v>
      </c>
      <c r="B3" s="187"/>
      <c r="C3" s="187"/>
    </row>
    <row r="4" spans="1:15" ht="14.1" customHeight="1" x14ac:dyDescent="0.25">
      <c r="A4" s="193" t="s">
        <v>3</v>
      </c>
      <c r="B4" s="187"/>
      <c r="C4" s="187"/>
    </row>
    <row r="5" spans="1:15" ht="14.1" customHeight="1" x14ac:dyDescent="0.25">
      <c r="A5" s="193" t="s">
        <v>602</v>
      </c>
      <c r="B5" s="187"/>
      <c r="C5" s="187"/>
    </row>
    <row r="6" spans="1:15" ht="39.75" customHeight="1" x14ac:dyDescent="0.25"/>
    <row r="7" spans="1:15" ht="18" customHeight="1" x14ac:dyDescent="0.25">
      <c r="B7" s="186" t="s">
        <v>603</v>
      </c>
      <c r="C7" s="187"/>
      <c r="D7" s="187"/>
      <c r="E7" s="187"/>
      <c r="F7" s="187"/>
      <c r="G7" s="187"/>
      <c r="H7" s="187"/>
      <c r="I7" s="187"/>
      <c r="J7" s="187"/>
    </row>
    <row r="8" spans="1:15" ht="1.9" customHeight="1" x14ac:dyDescent="0.25"/>
    <row r="9" spans="1:15" ht="18" customHeight="1" x14ac:dyDescent="0.25">
      <c r="B9" s="188" t="s">
        <v>601</v>
      </c>
      <c r="C9" s="187"/>
      <c r="D9" s="187"/>
      <c r="E9" s="187"/>
      <c r="F9" s="187"/>
      <c r="G9" s="187"/>
      <c r="H9" s="187"/>
      <c r="I9" s="187"/>
      <c r="J9" s="187"/>
    </row>
    <row r="10" spans="1:15" ht="21.75" customHeight="1" x14ac:dyDescent="0.25"/>
    <row r="11" spans="1:15" ht="14.1" customHeight="1" x14ac:dyDescent="0.25">
      <c r="A11" s="194" t="s">
        <v>1</v>
      </c>
      <c r="B11" s="195"/>
      <c r="C11" s="194" t="s">
        <v>1</v>
      </c>
      <c r="D11" s="196"/>
      <c r="E11" s="195"/>
      <c r="F11" s="141" t="s">
        <v>604</v>
      </c>
      <c r="G11" s="141" t="s">
        <v>605</v>
      </c>
      <c r="H11" s="197" t="s">
        <v>606</v>
      </c>
      <c r="I11" s="198"/>
      <c r="J11" s="199"/>
      <c r="K11" s="92"/>
      <c r="L11" s="92"/>
      <c r="M11" s="145" t="s">
        <v>702</v>
      </c>
      <c r="N11" s="145" t="s">
        <v>600</v>
      </c>
      <c r="O11" s="145" t="s">
        <v>599</v>
      </c>
    </row>
    <row r="12" spans="1:15" ht="11.45" customHeight="1" x14ac:dyDescent="0.25">
      <c r="A12" s="194" t="s">
        <v>1</v>
      </c>
      <c r="B12" s="195"/>
      <c r="C12" s="194" t="s">
        <v>1</v>
      </c>
      <c r="D12" s="196"/>
      <c r="E12" s="195"/>
      <c r="F12" s="142">
        <v>1</v>
      </c>
      <c r="G12" s="142">
        <v>2</v>
      </c>
      <c r="H12" s="197">
        <v>3</v>
      </c>
      <c r="I12" s="198"/>
      <c r="J12" s="199"/>
      <c r="K12" s="92"/>
      <c r="L12" s="92"/>
      <c r="M12" s="142">
        <v>4</v>
      </c>
      <c r="N12" s="142">
        <v>5</v>
      </c>
      <c r="O12" s="148">
        <v>6</v>
      </c>
    </row>
    <row r="13" spans="1:15" ht="14.1" customHeight="1" x14ac:dyDescent="0.25">
      <c r="A13" s="200" t="s">
        <v>598</v>
      </c>
      <c r="B13" s="201"/>
      <c r="C13" s="200" t="s">
        <v>597</v>
      </c>
      <c r="D13" s="202"/>
      <c r="E13" s="201"/>
      <c r="F13" s="151"/>
      <c r="G13" s="151"/>
      <c r="H13" s="203"/>
      <c r="I13" s="204"/>
      <c r="J13" s="205"/>
      <c r="K13" s="152"/>
      <c r="L13" s="152"/>
      <c r="M13" s="151"/>
      <c r="N13" s="151"/>
      <c r="O13" s="151"/>
    </row>
    <row r="14" spans="1:15" ht="11.45" customHeight="1" x14ac:dyDescent="0.25">
      <c r="A14" s="206" t="s">
        <v>1</v>
      </c>
      <c r="B14" s="207"/>
      <c r="C14" s="194" t="s">
        <v>596</v>
      </c>
      <c r="D14" s="196"/>
      <c r="E14" s="195"/>
      <c r="F14" s="143">
        <v>1797114.6579069612</v>
      </c>
      <c r="G14" s="143">
        <v>1967538</v>
      </c>
      <c r="H14" s="208">
        <v>2107843.39</v>
      </c>
      <c r="I14" s="209"/>
      <c r="J14" s="210"/>
      <c r="M14" s="143">
        <v>1636104.15</v>
      </c>
      <c r="N14" s="146">
        <f>M14/F14</f>
        <v>0.91040610169276304</v>
      </c>
      <c r="O14" s="146">
        <f>M14/H14</f>
        <v>0.77619815483540255</v>
      </c>
    </row>
    <row r="15" spans="1:15" ht="11.45" customHeight="1" x14ac:dyDescent="0.25">
      <c r="A15" s="206" t="s">
        <v>1</v>
      </c>
      <c r="B15" s="207"/>
      <c r="C15" s="194" t="s">
        <v>595</v>
      </c>
      <c r="D15" s="196"/>
      <c r="E15" s="195"/>
      <c r="F15" s="143">
        <v>91195.94266374677</v>
      </c>
      <c r="G15" s="143">
        <v>246993.01</v>
      </c>
      <c r="H15" s="208">
        <v>150068.75</v>
      </c>
      <c r="I15" s="209"/>
      <c r="J15" s="210"/>
      <c r="M15" s="143">
        <v>13310.75</v>
      </c>
      <c r="N15" s="146">
        <f>M15/F15</f>
        <v>0.14595769955554655</v>
      </c>
      <c r="O15" s="146">
        <f>M15/H15</f>
        <v>8.8697680229894632E-2</v>
      </c>
    </row>
    <row r="16" spans="1:15" ht="11.45" customHeight="1" x14ac:dyDescent="0.25">
      <c r="A16" s="206" t="s">
        <v>1</v>
      </c>
      <c r="B16" s="207"/>
      <c r="C16" s="194" t="s">
        <v>579</v>
      </c>
      <c r="D16" s="196"/>
      <c r="E16" s="195"/>
      <c r="F16" s="143">
        <v>1286558.5799999998</v>
      </c>
      <c r="G16" s="143">
        <v>1695102</v>
      </c>
      <c r="H16" s="208">
        <v>1828103.13</v>
      </c>
      <c r="I16" s="209"/>
      <c r="J16" s="210"/>
      <c r="M16" s="143">
        <v>1533056.29</v>
      </c>
      <c r="N16" s="146">
        <f>M16/F16</f>
        <v>1.1915946260293877</v>
      </c>
      <c r="O16" s="146">
        <f>M16/H16</f>
        <v>0.83860492597045122</v>
      </c>
    </row>
    <row r="17" spans="1:15" ht="11.25" customHeight="1" x14ac:dyDescent="0.25">
      <c r="A17" s="206" t="s">
        <v>1</v>
      </c>
      <c r="B17" s="207"/>
      <c r="C17" s="194" t="s">
        <v>557</v>
      </c>
      <c r="D17" s="196"/>
      <c r="E17" s="195"/>
      <c r="F17" s="143">
        <v>339798.11</v>
      </c>
      <c r="G17" s="143">
        <v>508429.01</v>
      </c>
      <c r="H17" s="208">
        <v>411209.01</v>
      </c>
      <c r="I17" s="209"/>
      <c r="J17" s="210"/>
      <c r="M17" s="143">
        <v>343309.5</v>
      </c>
      <c r="N17" s="146">
        <f>M17/F17</f>
        <v>1.0103337537692603</v>
      </c>
      <c r="O17" s="146">
        <f>M17/H17</f>
        <v>0.83487835054976056</v>
      </c>
    </row>
    <row r="18" spans="1:15" ht="11.45" customHeight="1" x14ac:dyDescent="0.25">
      <c r="A18" s="206" t="s">
        <v>1</v>
      </c>
      <c r="B18" s="207"/>
      <c r="C18" s="194" t="s">
        <v>594</v>
      </c>
      <c r="D18" s="196"/>
      <c r="E18" s="195"/>
      <c r="F18" s="143">
        <v>261953.91</v>
      </c>
      <c r="G18" s="143">
        <v>11000</v>
      </c>
      <c r="H18" s="208">
        <v>18600</v>
      </c>
      <c r="I18" s="209"/>
      <c r="J18" s="210"/>
      <c r="M18" s="143">
        <v>-226950.89</v>
      </c>
      <c r="N18" s="146">
        <f>M18/F18</f>
        <v>-0.86637718062692792</v>
      </c>
      <c r="O18" s="146">
        <f>M18/H18</f>
        <v>-12.201660752688174</v>
      </c>
    </row>
    <row r="19" spans="1:15" ht="11.45" customHeight="1" x14ac:dyDescent="0.25">
      <c r="A19" s="194" t="s">
        <v>1</v>
      </c>
      <c r="B19" s="195"/>
      <c r="C19" s="194" t="s">
        <v>1</v>
      </c>
      <c r="D19" s="196"/>
      <c r="E19" s="195"/>
      <c r="F19" s="144"/>
      <c r="G19" s="143"/>
      <c r="H19" s="211"/>
      <c r="I19" s="212"/>
      <c r="J19" s="213"/>
      <c r="M19" s="144"/>
      <c r="N19" s="147"/>
      <c r="O19" s="125"/>
    </row>
    <row r="20" spans="1:15" ht="14.1" customHeight="1" x14ac:dyDescent="0.25">
      <c r="A20" s="200" t="s">
        <v>593</v>
      </c>
      <c r="B20" s="201"/>
      <c r="C20" s="200" t="s">
        <v>592</v>
      </c>
      <c r="D20" s="202"/>
      <c r="E20" s="201"/>
      <c r="F20" s="153"/>
      <c r="G20" s="154"/>
      <c r="H20" s="203"/>
      <c r="I20" s="204"/>
      <c r="J20" s="205"/>
      <c r="K20" s="152"/>
      <c r="L20" s="152"/>
      <c r="M20" s="153"/>
      <c r="N20" s="155"/>
      <c r="O20" s="151"/>
    </row>
    <row r="21" spans="1:15" ht="11.45" customHeight="1" x14ac:dyDescent="0.25">
      <c r="A21" s="206" t="s">
        <v>1</v>
      </c>
      <c r="B21" s="207"/>
      <c r="C21" s="194" t="s">
        <v>591</v>
      </c>
      <c r="D21" s="196"/>
      <c r="E21" s="195"/>
      <c r="F21" s="143">
        <v>18576.689999999999</v>
      </c>
      <c r="G21" s="143">
        <v>0</v>
      </c>
      <c r="H21" s="208">
        <v>0</v>
      </c>
      <c r="I21" s="209"/>
      <c r="J21" s="210"/>
      <c r="M21" s="143">
        <v>16321.97</v>
      </c>
      <c r="N21" s="146">
        <f>M21/F21</f>
        <v>0.87862638607846721</v>
      </c>
      <c r="O21" s="149">
        <v>0</v>
      </c>
    </row>
    <row r="22" spans="1:15" ht="11.45" customHeight="1" x14ac:dyDescent="0.25">
      <c r="A22" s="206" t="s">
        <v>1</v>
      </c>
      <c r="B22" s="207"/>
      <c r="C22" s="194" t="s">
        <v>549</v>
      </c>
      <c r="D22" s="196"/>
      <c r="E22" s="195"/>
      <c r="F22" s="143">
        <v>68750.41</v>
      </c>
      <c r="G22" s="143">
        <v>11000</v>
      </c>
      <c r="H22" s="208">
        <v>18600</v>
      </c>
      <c r="I22" s="209"/>
      <c r="J22" s="210"/>
      <c r="M22" s="143">
        <v>18576.68</v>
      </c>
      <c r="N22" s="146">
        <f>M22/F22</f>
        <v>0.27020464314321907</v>
      </c>
      <c r="O22" s="149">
        <f>M22/H22</f>
        <v>0.99874623655913985</v>
      </c>
    </row>
    <row r="23" spans="1:15" ht="11.45" customHeight="1" x14ac:dyDescent="0.25">
      <c r="A23" s="206" t="s">
        <v>1</v>
      </c>
      <c r="B23" s="207"/>
      <c r="C23" s="194" t="s">
        <v>590</v>
      </c>
      <c r="D23" s="196"/>
      <c r="E23" s="195"/>
      <c r="F23" s="143">
        <v>68750.41</v>
      </c>
      <c r="G23" s="143">
        <v>11000</v>
      </c>
      <c r="H23" s="208">
        <v>18600</v>
      </c>
      <c r="I23" s="209"/>
      <c r="J23" s="210"/>
      <c r="M23" s="143">
        <v>18576.68</v>
      </c>
      <c r="N23" s="146">
        <f>M23/F23</f>
        <v>0.27020464314321907</v>
      </c>
      <c r="O23" s="150">
        <f>M23/H23</f>
        <v>0.99874623655913985</v>
      </c>
    </row>
    <row r="24" spans="1:15" ht="11.45" customHeight="1" x14ac:dyDescent="0.25">
      <c r="A24" s="194" t="s">
        <v>1</v>
      </c>
      <c r="B24" s="195"/>
      <c r="C24" s="194" t="s">
        <v>1</v>
      </c>
      <c r="D24" s="196"/>
      <c r="E24" s="195"/>
      <c r="F24" s="144"/>
      <c r="G24" s="143"/>
      <c r="H24" s="211"/>
      <c r="I24" s="212"/>
      <c r="J24" s="213"/>
      <c r="M24" s="144"/>
      <c r="N24" s="146"/>
      <c r="O24" s="144"/>
    </row>
    <row r="25" spans="1:15" ht="14.1" customHeight="1" x14ac:dyDescent="0.25">
      <c r="A25" s="194" t="s">
        <v>1</v>
      </c>
      <c r="B25" s="195"/>
      <c r="C25" s="194" t="s">
        <v>1</v>
      </c>
      <c r="D25" s="196"/>
      <c r="E25" s="195"/>
      <c r="F25" s="144"/>
      <c r="G25" s="143"/>
      <c r="H25" s="214"/>
      <c r="I25" s="215"/>
      <c r="J25" s="216"/>
      <c r="M25" s="144"/>
      <c r="N25" s="146"/>
      <c r="O25" s="144"/>
    </row>
    <row r="26" spans="1:15" ht="11.25" customHeight="1" x14ac:dyDescent="0.25">
      <c r="A26" s="206" t="s">
        <v>1</v>
      </c>
      <c r="B26" s="207"/>
      <c r="C26" s="194" t="s">
        <v>589</v>
      </c>
      <c r="D26" s="196"/>
      <c r="E26" s="195"/>
      <c r="F26" s="143">
        <f>F18+F21-F22</f>
        <v>211780.18999999997</v>
      </c>
      <c r="G26" s="143">
        <v>0</v>
      </c>
      <c r="H26" s="208">
        <v>0</v>
      </c>
      <c r="I26" s="209"/>
      <c r="J26" s="210"/>
      <c r="M26" s="143">
        <f>M18+M21-M23</f>
        <v>-229205.6</v>
      </c>
      <c r="N26" s="146">
        <f>M26/F26</f>
        <v>-1.0822806420185005</v>
      </c>
      <c r="O26" s="144">
        <v>0</v>
      </c>
    </row>
    <row r="27" spans="1:15" ht="0" hidden="1" customHeight="1" x14ac:dyDescent="0.25"/>
  </sheetData>
  <mergeCells count="59">
    <mergeCell ref="A25:B25"/>
    <mergeCell ref="C25:E25"/>
    <mergeCell ref="H25:J25"/>
    <mergeCell ref="A26:B26"/>
    <mergeCell ref="C26:E26"/>
    <mergeCell ref="H26:J26"/>
    <mergeCell ref="A23:B23"/>
    <mergeCell ref="C23:E23"/>
    <mergeCell ref="H23:J23"/>
    <mergeCell ref="A24:B24"/>
    <mergeCell ref="C24:E24"/>
    <mergeCell ref="H24:J24"/>
    <mergeCell ref="A21:B21"/>
    <mergeCell ref="C21:E21"/>
    <mergeCell ref="H21:J21"/>
    <mergeCell ref="A22:B22"/>
    <mergeCell ref="C22:E22"/>
    <mergeCell ref="H22:J22"/>
    <mergeCell ref="A19:B19"/>
    <mergeCell ref="C19:E19"/>
    <mergeCell ref="H19:J19"/>
    <mergeCell ref="A20:B20"/>
    <mergeCell ref="C20:E20"/>
    <mergeCell ref="H20:J20"/>
    <mergeCell ref="A17:B17"/>
    <mergeCell ref="C17:E17"/>
    <mergeCell ref="H17:J17"/>
    <mergeCell ref="A18:B18"/>
    <mergeCell ref="C18:E18"/>
    <mergeCell ref="H18:J18"/>
    <mergeCell ref="A15:B15"/>
    <mergeCell ref="C15:E15"/>
    <mergeCell ref="H15:J15"/>
    <mergeCell ref="A16:B16"/>
    <mergeCell ref="C16:E16"/>
    <mergeCell ref="H16:J16"/>
    <mergeCell ref="A13:B13"/>
    <mergeCell ref="C13:E13"/>
    <mergeCell ref="H13:J13"/>
    <mergeCell ref="A14:B14"/>
    <mergeCell ref="C14:E14"/>
    <mergeCell ref="H14:J14"/>
    <mergeCell ref="A11:B11"/>
    <mergeCell ref="C11:E11"/>
    <mergeCell ref="H11:J11"/>
    <mergeCell ref="A12:B12"/>
    <mergeCell ref="C12:E12"/>
    <mergeCell ref="H12:J12"/>
    <mergeCell ref="B7:J7"/>
    <mergeCell ref="B9:J9"/>
    <mergeCell ref="A1:C1"/>
    <mergeCell ref="E1:H1"/>
    <mergeCell ref="J1:K1"/>
    <mergeCell ref="A2:C2"/>
    <mergeCell ref="E2:H2"/>
    <mergeCell ref="J2:K2"/>
    <mergeCell ref="A3:C3"/>
    <mergeCell ref="A4:C4"/>
    <mergeCell ref="A5:C5"/>
  </mergeCells>
  <pageMargins left="0.39370078740157499" right="0.39370078740157499" top="0.39370078740157499" bottom="0.70866141732283505" header="0.39370078740157499" footer="0.39370078740157499"/>
  <pageSetup paperSize="9" orientation="portrait" horizontalDpi="300" verticalDpi="300" r:id="rId1"/>
  <headerFooter alignWithMargins="0">
    <oddFooter>&amp;L&amp;"Arial,Regular"&amp;8 LC Šifra apl. (2022)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8"/>
  <sheetViews>
    <sheetView showGridLines="0" tabSelected="1" topLeftCell="A13" workbookViewId="0">
      <selection activeCell="B32" sqref="B32"/>
    </sheetView>
  </sheetViews>
  <sheetFormatPr defaultRowHeight="15" x14ac:dyDescent="0.25"/>
  <cols>
    <col min="1" max="1" width="16.140625" customWidth="1"/>
    <col min="2" max="2" width="63.42578125" customWidth="1"/>
    <col min="3" max="3" width="20.28515625" customWidth="1"/>
    <col min="4" max="4" width="0" hidden="1" customWidth="1"/>
    <col min="5" max="5" width="13.28515625" customWidth="1"/>
    <col min="6" max="6" width="14.42578125" customWidth="1"/>
  </cols>
  <sheetData>
    <row r="1" spans="1:6" x14ac:dyDescent="0.25">
      <c r="A1" s="220" t="s">
        <v>0</v>
      </c>
      <c r="B1" s="219"/>
      <c r="C1" s="1"/>
    </row>
    <row r="2" spans="1:6" ht="1.35" customHeight="1" x14ac:dyDescent="0.25"/>
    <row r="3" spans="1:6" x14ac:dyDescent="0.25">
      <c r="A3" s="220" t="s">
        <v>1</v>
      </c>
      <c r="B3" s="219"/>
      <c r="C3" s="1"/>
    </row>
    <row r="4" spans="1:6" ht="1.35" customHeight="1" x14ac:dyDescent="0.25"/>
    <row r="5" spans="1:6" ht="12.75" customHeight="1" x14ac:dyDescent="0.25">
      <c r="A5" s="220" t="s">
        <v>2</v>
      </c>
      <c r="B5" s="219"/>
      <c r="C5" s="219"/>
    </row>
    <row r="6" spans="1:6" ht="1.35" customHeight="1" x14ac:dyDescent="0.25"/>
    <row r="7" spans="1:6" ht="12.75" customHeight="1" x14ac:dyDescent="0.25">
      <c r="A7" s="220" t="s">
        <v>3</v>
      </c>
      <c r="B7" s="219"/>
      <c r="C7" s="219"/>
    </row>
    <row r="8" spans="1:6" ht="1.35" customHeight="1" x14ac:dyDescent="0.25"/>
    <row r="9" spans="1:6" ht="12.75" customHeight="1" x14ac:dyDescent="0.25">
      <c r="A9" s="220" t="s">
        <v>4</v>
      </c>
      <c r="B9" s="219"/>
      <c r="C9" s="219"/>
    </row>
    <row r="10" spans="1:6" ht="15.6" customHeight="1" x14ac:dyDescent="0.25"/>
    <row r="11" spans="1:6" ht="19.899999999999999" customHeight="1" x14ac:dyDescent="0.25">
      <c r="A11" s="217" t="s">
        <v>505</v>
      </c>
      <c r="B11" s="217"/>
      <c r="C11" s="217"/>
    </row>
    <row r="12" spans="1:6" ht="1.5" customHeight="1" x14ac:dyDescent="0.25"/>
    <row r="13" spans="1:6" ht="14.1" customHeight="1" x14ac:dyDescent="0.25">
      <c r="A13" s="218" t="s">
        <v>5</v>
      </c>
      <c r="B13" s="219"/>
      <c r="C13" s="219"/>
    </row>
    <row r="14" spans="1:6" ht="35.450000000000003" customHeight="1" x14ac:dyDescent="0.25"/>
    <row r="15" spans="1:6" ht="24" x14ac:dyDescent="0.25">
      <c r="A15" s="29" t="s">
        <v>6</v>
      </c>
      <c r="B15" s="2" t="s">
        <v>7</v>
      </c>
      <c r="C15" s="90" t="s">
        <v>588</v>
      </c>
      <c r="D15" s="56"/>
      <c r="E15" s="2" t="s">
        <v>503</v>
      </c>
      <c r="F15" s="29" t="s">
        <v>504</v>
      </c>
    </row>
    <row r="16" spans="1:6" x14ac:dyDescent="0.25">
      <c r="A16" s="157" t="s">
        <v>8</v>
      </c>
      <c r="B16" s="158" t="s">
        <v>9</v>
      </c>
      <c r="C16" s="3">
        <v>2257912.14</v>
      </c>
      <c r="E16" s="16">
        <f>E28+E17</f>
        <v>1894942.47</v>
      </c>
      <c r="F16" s="30">
        <f>E16/C16</f>
        <v>0.83924544114457877</v>
      </c>
    </row>
    <row r="17" spans="1:6" x14ac:dyDescent="0.25">
      <c r="A17" s="159" t="s">
        <v>10</v>
      </c>
      <c r="B17" s="160" t="s">
        <v>11</v>
      </c>
      <c r="C17" s="4">
        <v>13810</v>
      </c>
      <c r="E17" s="17">
        <f>E18</f>
        <v>8818.73</v>
      </c>
      <c r="F17" s="31">
        <f t="shared" ref="F17:F79" si="0">E17/C17</f>
        <v>0.63857566980448943</v>
      </c>
    </row>
    <row r="18" spans="1:6" x14ac:dyDescent="0.25">
      <c r="A18" s="161" t="s">
        <v>12</v>
      </c>
      <c r="B18" s="162" t="s">
        <v>11</v>
      </c>
      <c r="C18" s="5">
        <v>13810</v>
      </c>
      <c r="E18" s="18">
        <f>E19</f>
        <v>8818.73</v>
      </c>
      <c r="F18" s="32">
        <f t="shared" si="0"/>
        <v>0.63857566980448943</v>
      </c>
    </row>
    <row r="19" spans="1:6" ht="24" x14ac:dyDescent="0.25">
      <c r="A19" s="163" t="s">
        <v>13</v>
      </c>
      <c r="B19" s="164" t="s">
        <v>14</v>
      </c>
      <c r="C19" s="6">
        <v>13810</v>
      </c>
      <c r="E19" s="19">
        <f>E20+E24</f>
        <v>8818.73</v>
      </c>
      <c r="F19" s="33">
        <f t="shared" si="0"/>
        <v>0.63857566980448943</v>
      </c>
    </row>
    <row r="20" spans="1:6" x14ac:dyDescent="0.25">
      <c r="A20" s="165" t="s">
        <v>15</v>
      </c>
      <c r="B20" s="166" t="s">
        <v>11</v>
      </c>
      <c r="C20" s="7">
        <v>11950</v>
      </c>
      <c r="E20" s="20">
        <f>E21</f>
        <v>7212.81</v>
      </c>
      <c r="F20" s="34">
        <f t="shared" si="0"/>
        <v>0.6035824267782427</v>
      </c>
    </row>
    <row r="21" spans="1:6" ht="24" x14ac:dyDescent="0.25">
      <c r="A21" s="167" t="s">
        <v>16</v>
      </c>
      <c r="B21" s="168" t="s">
        <v>17</v>
      </c>
      <c r="C21" s="8">
        <v>11950</v>
      </c>
      <c r="E21" s="21">
        <f>E22</f>
        <v>7212.81</v>
      </c>
      <c r="F21" s="35">
        <f t="shared" si="0"/>
        <v>0.6035824267782427</v>
      </c>
    </row>
    <row r="22" spans="1:6" x14ac:dyDescent="0.25">
      <c r="A22" s="169" t="s">
        <v>18</v>
      </c>
      <c r="B22" s="170" t="s">
        <v>19</v>
      </c>
      <c r="C22" s="9">
        <v>11950</v>
      </c>
      <c r="E22" s="22">
        <f>E23</f>
        <v>7212.81</v>
      </c>
      <c r="F22" s="36">
        <f t="shared" si="0"/>
        <v>0.6035824267782427</v>
      </c>
    </row>
    <row r="23" spans="1:6" x14ac:dyDescent="0.25">
      <c r="A23" s="171" t="s">
        <v>20</v>
      </c>
      <c r="B23" s="172" t="s">
        <v>21</v>
      </c>
      <c r="C23" s="10">
        <v>11950</v>
      </c>
      <c r="E23" s="23">
        <v>7212.81</v>
      </c>
      <c r="F23" s="37">
        <f t="shared" si="0"/>
        <v>0.6035824267782427</v>
      </c>
    </row>
    <row r="24" spans="1:6" x14ac:dyDescent="0.25">
      <c r="A24" s="165" t="s">
        <v>22</v>
      </c>
      <c r="B24" s="166" t="s">
        <v>23</v>
      </c>
      <c r="C24" s="7">
        <v>1860</v>
      </c>
      <c r="E24" s="20">
        <f>E25</f>
        <v>1605.92</v>
      </c>
      <c r="F24" s="34">
        <f t="shared" si="0"/>
        <v>0.86339784946236564</v>
      </c>
    </row>
    <row r="25" spans="1:6" ht="24" x14ac:dyDescent="0.25">
      <c r="A25" s="167" t="s">
        <v>24</v>
      </c>
      <c r="B25" s="168" t="s">
        <v>25</v>
      </c>
      <c r="C25" s="8">
        <v>1860</v>
      </c>
      <c r="E25" s="21">
        <f>E26</f>
        <v>1605.92</v>
      </c>
      <c r="F25" s="35">
        <f t="shared" si="0"/>
        <v>0.86339784946236564</v>
      </c>
    </row>
    <row r="26" spans="1:6" x14ac:dyDescent="0.25">
      <c r="A26" s="169" t="s">
        <v>26</v>
      </c>
      <c r="B26" s="170" t="s">
        <v>27</v>
      </c>
      <c r="C26" s="9">
        <v>1860</v>
      </c>
      <c r="E26" s="22">
        <f>E27</f>
        <v>1605.92</v>
      </c>
      <c r="F26" s="36">
        <f t="shared" si="0"/>
        <v>0.86339784946236564</v>
      </c>
    </row>
    <row r="27" spans="1:6" x14ac:dyDescent="0.25">
      <c r="A27" s="171" t="s">
        <v>28</v>
      </c>
      <c r="B27" s="172" t="s">
        <v>29</v>
      </c>
      <c r="C27" s="10">
        <v>1860</v>
      </c>
      <c r="E27" s="23">
        <v>1605.92</v>
      </c>
      <c r="F27" s="37">
        <f t="shared" si="0"/>
        <v>0.86339784946236564</v>
      </c>
    </row>
    <row r="28" spans="1:6" x14ac:dyDescent="0.25">
      <c r="A28" s="159" t="s">
        <v>30</v>
      </c>
      <c r="B28" s="160" t="s">
        <v>31</v>
      </c>
      <c r="C28" s="4">
        <v>2244102.14</v>
      </c>
      <c r="E28" s="17">
        <f>E29+E352+E371</f>
        <v>1886123.74</v>
      </c>
      <c r="F28" s="31">
        <f t="shared" si="0"/>
        <v>0.84048034462459886</v>
      </c>
    </row>
    <row r="29" spans="1:6" x14ac:dyDescent="0.25">
      <c r="A29" s="161" t="s">
        <v>32</v>
      </c>
      <c r="B29" s="162" t="s">
        <v>31</v>
      </c>
      <c r="C29" s="5">
        <v>1830786.14</v>
      </c>
      <c r="E29" s="18">
        <f>E30</f>
        <v>1513553.48</v>
      </c>
      <c r="F29" s="32">
        <f t="shared" si="0"/>
        <v>0.82672325670981983</v>
      </c>
    </row>
    <row r="30" spans="1:6" ht="24" x14ac:dyDescent="0.25">
      <c r="A30" s="163" t="s">
        <v>33</v>
      </c>
      <c r="B30" s="164" t="s">
        <v>31</v>
      </c>
      <c r="C30" s="6">
        <v>1830786.14</v>
      </c>
      <c r="E30" s="19">
        <f>E31+E141+E160+E167+E192+E205+E236+E243+E262+E272+E285+E298+E314+E324</f>
        <v>1513553.48</v>
      </c>
      <c r="F30" s="33">
        <f t="shared" si="0"/>
        <v>0.82672325670981983</v>
      </c>
    </row>
    <row r="31" spans="1:6" x14ac:dyDescent="0.25">
      <c r="A31" s="165" t="s">
        <v>34</v>
      </c>
      <c r="B31" s="166" t="s">
        <v>31</v>
      </c>
      <c r="C31" s="7">
        <v>680999.26</v>
      </c>
      <c r="E31" s="20">
        <f>E32+E49+E110+E117+E120+E123+E126+E129+E132+E138+E135</f>
        <v>572592.37000000011</v>
      </c>
      <c r="F31" s="34">
        <f t="shared" si="0"/>
        <v>0.84081202966358604</v>
      </c>
    </row>
    <row r="32" spans="1:6" ht="24" x14ac:dyDescent="0.25">
      <c r="A32" s="167" t="s">
        <v>35</v>
      </c>
      <c r="B32" s="168" t="s">
        <v>36</v>
      </c>
      <c r="C32" s="8">
        <v>237100</v>
      </c>
      <c r="E32" s="21">
        <f>E33+E35+E39+E41+E44+E46</f>
        <v>226334.81</v>
      </c>
      <c r="F32" s="35">
        <f t="shared" si="0"/>
        <v>0.95459641501476167</v>
      </c>
    </row>
    <row r="33" spans="1:6" x14ac:dyDescent="0.25">
      <c r="A33" s="169" t="s">
        <v>37</v>
      </c>
      <c r="B33" s="170" t="s">
        <v>38</v>
      </c>
      <c r="C33" s="9">
        <v>180600</v>
      </c>
      <c r="E33" s="22">
        <v>175926.85</v>
      </c>
      <c r="F33" s="36">
        <f t="shared" si="0"/>
        <v>0.97412430786268001</v>
      </c>
    </row>
    <row r="34" spans="1:6" x14ac:dyDescent="0.25">
      <c r="A34" s="171" t="s">
        <v>39</v>
      </c>
      <c r="B34" s="172" t="s">
        <v>40</v>
      </c>
      <c r="C34" s="10">
        <v>180600</v>
      </c>
      <c r="E34" s="23">
        <v>175926.85</v>
      </c>
      <c r="F34" s="37">
        <f t="shared" si="0"/>
        <v>0.97412430786268001</v>
      </c>
    </row>
    <row r="35" spans="1:6" x14ac:dyDescent="0.25">
      <c r="A35" s="169" t="s">
        <v>41</v>
      </c>
      <c r="B35" s="170" t="s">
        <v>42</v>
      </c>
      <c r="C35" s="9">
        <v>18450</v>
      </c>
      <c r="E35" s="22">
        <f>E36+E37+E38</f>
        <v>16124.52</v>
      </c>
      <c r="F35" s="36">
        <f t="shared" si="0"/>
        <v>0.87395772357723578</v>
      </c>
    </row>
    <row r="36" spans="1:6" x14ac:dyDescent="0.25">
      <c r="A36" s="171" t="s">
        <v>43</v>
      </c>
      <c r="B36" s="172" t="s">
        <v>44</v>
      </c>
      <c r="C36" s="10">
        <v>1330</v>
      </c>
      <c r="E36" s="23">
        <v>0</v>
      </c>
      <c r="F36" s="37">
        <f t="shared" si="0"/>
        <v>0</v>
      </c>
    </row>
    <row r="37" spans="1:6" x14ac:dyDescent="0.25">
      <c r="A37" s="171" t="s">
        <v>45</v>
      </c>
      <c r="B37" s="172" t="s">
        <v>46</v>
      </c>
      <c r="C37" s="10">
        <v>9310</v>
      </c>
      <c r="E37" s="23">
        <v>8724.92</v>
      </c>
      <c r="F37" s="37">
        <f t="shared" si="0"/>
        <v>0.93715574650913003</v>
      </c>
    </row>
    <row r="38" spans="1:6" x14ac:dyDescent="0.25">
      <c r="A38" s="171" t="s">
        <v>47</v>
      </c>
      <c r="B38" s="172" t="s">
        <v>48</v>
      </c>
      <c r="C38" s="10">
        <v>7810</v>
      </c>
      <c r="E38" s="23">
        <v>7399.6</v>
      </c>
      <c r="F38" s="37">
        <f t="shared" si="0"/>
        <v>0.94745198463508329</v>
      </c>
    </row>
    <row r="39" spans="1:6" x14ac:dyDescent="0.25">
      <c r="A39" s="169" t="s">
        <v>49</v>
      </c>
      <c r="B39" s="170" t="s">
        <v>50</v>
      </c>
      <c r="C39" s="9">
        <v>31000</v>
      </c>
      <c r="E39" s="22">
        <f>E40</f>
        <v>29027.94</v>
      </c>
      <c r="F39" s="36">
        <f t="shared" si="0"/>
        <v>0.93638516129032257</v>
      </c>
    </row>
    <row r="40" spans="1:6" x14ac:dyDescent="0.25">
      <c r="A40" s="171" t="s">
        <v>51</v>
      </c>
      <c r="B40" s="172" t="s">
        <v>50</v>
      </c>
      <c r="C40" s="10">
        <v>31000</v>
      </c>
      <c r="E40" s="23">
        <v>29027.94</v>
      </c>
      <c r="F40" s="37">
        <f t="shared" si="0"/>
        <v>0.93638516129032257</v>
      </c>
    </row>
    <row r="41" spans="1:6" x14ac:dyDescent="0.25">
      <c r="A41" s="169" t="s">
        <v>52</v>
      </c>
      <c r="B41" s="170" t="s">
        <v>53</v>
      </c>
      <c r="C41" s="9">
        <v>3050</v>
      </c>
      <c r="E41" s="22">
        <f>E42+E43</f>
        <v>2434.5</v>
      </c>
      <c r="F41" s="36">
        <f t="shared" si="0"/>
        <v>0.79819672131147545</v>
      </c>
    </row>
    <row r="42" spans="1:6" x14ac:dyDescent="0.25">
      <c r="A42" s="171" t="s">
        <v>54</v>
      </c>
      <c r="B42" s="172" t="s">
        <v>55</v>
      </c>
      <c r="C42" s="10">
        <v>400</v>
      </c>
      <c r="E42" s="23">
        <v>92.9</v>
      </c>
      <c r="F42" s="37">
        <f t="shared" si="0"/>
        <v>0.23225000000000001</v>
      </c>
    </row>
    <row r="43" spans="1:6" x14ac:dyDescent="0.25">
      <c r="A43" s="171" t="s">
        <v>56</v>
      </c>
      <c r="B43" s="172" t="s">
        <v>57</v>
      </c>
      <c r="C43" s="10">
        <v>2650</v>
      </c>
      <c r="E43" s="23">
        <v>2341.6</v>
      </c>
      <c r="F43" s="37">
        <f t="shared" si="0"/>
        <v>0.88362264150943393</v>
      </c>
    </row>
    <row r="44" spans="1:6" x14ac:dyDescent="0.25">
      <c r="A44" s="169" t="s">
        <v>58</v>
      </c>
      <c r="B44" s="170" t="s">
        <v>59</v>
      </c>
      <c r="C44" s="9">
        <v>3000</v>
      </c>
      <c r="E44" s="22">
        <f>E45</f>
        <v>2347.25</v>
      </c>
      <c r="F44" s="36">
        <f t="shared" si="0"/>
        <v>0.78241666666666665</v>
      </c>
    </row>
    <row r="45" spans="1:6" x14ac:dyDescent="0.25">
      <c r="A45" s="171" t="s">
        <v>60</v>
      </c>
      <c r="B45" s="172" t="s">
        <v>61</v>
      </c>
      <c r="C45" s="10">
        <v>3000</v>
      </c>
      <c r="E45" s="23">
        <v>2347.25</v>
      </c>
      <c r="F45" s="37">
        <f t="shared" si="0"/>
        <v>0.78241666666666665</v>
      </c>
    </row>
    <row r="46" spans="1:6" x14ac:dyDescent="0.25">
      <c r="A46" s="169" t="s">
        <v>62</v>
      </c>
      <c r="B46" s="170" t="s">
        <v>63</v>
      </c>
      <c r="C46" s="9">
        <v>1000</v>
      </c>
      <c r="E46" s="22">
        <f>E47+E48</f>
        <v>473.75</v>
      </c>
      <c r="F46" s="36">
        <f t="shared" si="0"/>
        <v>0.47375</v>
      </c>
    </row>
    <row r="47" spans="1:6" x14ac:dyDescent="0.25">
      <c r="A47" s="171" t="s">
        <v>64</v>
      </c>
      <c r="B47" s="172" t="s">
        <v>65</v>
      </c>
      <c r="C47" s="10">
        <v>1000</v>
      </c>
      <c r="E47" s="23">
        <v>473.75</v>
      </c>
      <c r="F47" s="37">
        <f t="shared" si="0"/>
        <v>0.47375</v>
      </c>
    </row>
    <row r="48" spans="1:6" x14ac:dyDescent="0.25">
      <c r="A48" s="171" t="s">
        <v>66</v>
      </c>
      <c r="B48" s="172" t="s">
        <v>67</v>
      </c>
      <c r="C48" s="10">
        <v>0</v>
      </c>
      <c r="E48" s="23">
        <v>0</v>
      </c>
      <c r="F48" s="37">
        <v>0</v>
      </c>
    </row>
    <row r="49" spans="1:6" ht="24" x14ac:dyDescent="0.25">
      <c r="A49" s="167" t="s">
        <v>68</v>
      </c>
      <c r="B49" s="168" t="s">
        <v>69</v>
      </c>
      <c r="C49" s="8">
        <v>341356</v>
      </c>
      <c r="E49" s="21">
        <f>E50+E54+E58+E61+E64+E66+E70+E72+E75+E79+E85+E88+E92+E95+E99+E101+E106+E108</f>
        <v>264716.32000000007</v>
      </c>
      <c r="F49" s="35">
        <f t="shared" si="0"/>
        <v>0.7754845967259989</v>
      </c>
    </row>
    <row r="50" spans="1:6" x14ac:dyDescent="0.25">
      <c r="A50" s="169" t="s">
        <v>70</v>
      </c>
      <c r="B50" s="170" t="s">
        <v>71</v>
      </c>
      <c r="C50" s="9">
        <v>6447</v>
      </c>
      <c r="E50" s="22">
        <f>E51+E52+E53</f>
        <v>5186.7300000000005</v>
      </c>
      <c r="F50" s="36">
        <f t="shared" si="0"/>
        <v>0.80451838064215919</v>
      </c>
    </row>
    <row r="51" spans="1:6" x14ac:dyDescent="0.25">
      <c r="A51" s="171" t="s">
        <v>72</v>
      </c>
      <c r="B51" s="172" t="s">
        <v>73</v>
      </c>
      <c r="C51" s="10">
        <v>4650</v>
      </c>
      <c r="E51" s="23">
        <v>3558.85</v>
      </c>
      <c r="F51" s="37">
        <f t="shared" si="0"/>
        <v>0.76534408602150539</v>
      </c>
    </row>
    <row r="52" spans="1:6" x14ac:dyDescent="0.25">
      <c r="A52" s="171" t="s">
        <v>74</v>
      </c>
      <c r="B52" s="172" t="s">
        <v>75</v>
      </c>
      <c r="C52" s="10">
        <v>797</v>
      </c>
      <c r="E52" s="23">
        <v>630</v>
      </c>
      <c r="F52" s="37">
        <f t="shared" si="0"/>
        <v>0.79046424090338774</v>
      </c>
    </row>
    <row r="53" spans="1:6" x14ac:dyDescent="0.25">
      <c r="A53" s="171" t="s">
        <v>76</v>
      </c>
      <c r="B53" s="172" t="s">
        <v>77</v>
      </c>
      <c r="C53" s="10">
        <v>1000</v>
      </c>
      <c r="E53" s="23">
        <v>997.88</v>
      </c>
      <c r="F53" s="37">
        <f t="shared" si="0"/>
        <v>0.99787999999999999</v>
      </c>
    </row>
    <row r="54" spans="1:6" x14ac:dyDescent="0.25">
      <c r="A54" s="169" t="s">
        <v>78</v>
      </c>
      <c r="B54" s="170" t="s">
        <v>79</v>
      </c>
      <c r="C54" s="9">
        <v>96730</v>
      </c>
      <c r="E54" s="22">
        <f>E55+E56+E57</f>
        <v>57411.299999999996</v>
      </c>
      <c r="F54" s="36">
        <f t="shared" si="0"/>
        <v>0.59352114132120326</v>
      </c>
    </row>
    <row r="55" spans="1:6" x14ac:dyDescent="0.25">
      <c r="A55" s="171" t="s">
        <v>80</v>
      </c>
      <c r="B55" s="172" t="s">
        <v>81</v>
      </c>
      <c r="C55" s="10">
        <v>65400</v>
      </c>
      <c r="E55" s="23">
        <v>37999.46</v>
      </c>
      <c r="F55" s="37">
        <f t="shared" si="0"/>
        <v>0.58103149847094804</v>
      </c>
    </row>
    <row r="56" spans="1:6" x14ac:dyDescent="0.25">
      <c r="A56" s="171" t="s">
        <v>82</v>
      </c>
      <c r="B56" s="172" t="s">
        <v>83</v>
      </c>
      <c r="C56" s="10">
        <v>30000</v>
      </c>
      <c r="E56" s="23">
        <v>18287.41</v>
      </c>
      <c r="F56" s="37">
        <f t="shared" si="0"/>
        <v>0.60958033333333328</v>
      </c>
    </row>
    <row r="57" spans="1:6" x14ac:dyDescent="0.25">
      <c r="A57" s="171" t="s">
        <v>84</v>
      </c>
      <c r="B57" s="172" t="s">
        <v>85</v>
      </c>
      <c r="C57" s="10">
        <v>1330</v>
      </c>
      <c r="E57" s="23">
        <v>1124.43</v>
      </c>
      <c r="F57" s="37">
        <f t="shared" si="0"/>
        <v>0.84543609022556399</v>
      </c>
    </row>
    <row r="58" spans="1:6" x14ac:dyDescent="0.25">
      <c r="A58" s="169" t="s">
        <v>86</v>
      </c>
      <c r="B58" s="170" t="s">
        <v>87</v>
      </c>
      <c r="C58" s="9">
        <v>5300</v>
      </c>
      <c r="E58" s="22">
        <f>E59+E60</f>
        <v>5189.71</v>
      </c>
      <c r="F58" s="36">
        <f t="shared" si="0"/>
        <v>0.97919056603773591</v>
      </c>
    </row>
    <row r="59" spans="1:6" x14ac:dyDescent="0.25">
      <c r="A59" s="171" t="s">
        <v>88</v>
      </c>
      <c r="B59" s="172" t="s">
        <v>89</v>
      </c>
      <c r="C59" s="10">
        <v>5000</v>
      </c>
      <c r="E59" s="23">
        <v>4984.96</v>
      </c>
      <c r="F59" s="37">
        <f t="shared" si="0"/>
        <v>0.99699199999999999</v>
      </c>
    </row>
    <row r="60" spans="1:6" x14ac:dyDescent="0.25">
      <c r="A60" s="171" t="s">
        <v>90</v>
      </c>
      <c r="B60" s="172" t="s">
        <v>91</v>
      </c>
      <c r="C60" s="10">
        <v>300</v>
      </c>
      <c r="E60" s="23">
        <v>204.75</v>
      </c>
      <c r="F60" s="37">
        <f t="shared" si="0"/>
        <v>0.6825</v>
      </c>
    </row>
    <row r="61" spans="1:6" x14ac:dyDescent="0.25">
      <c r="A61" s="169" t="s">
        <v>92</v>
      </c>
      <c r="B61" s="170" t="s">
        <v>93</v>
      </c>
      <c r="C61" s="9">
        <v>2300</v>
      </c>
      <c r="E61" s="22">
        <f>E62+E63</f>
        <v>1938.3899999999999</v>
      </c>
      <c r="F61" s="36">
        <f t="shared" si="0"/>
        <v>0.8427782608695652</v>
      </c>
    </row>
    <row r="62" spans="1:6" x14ac:dyDescent="0.25">
      <c r="A62" s="171" t="s">
        <v>94</v>
      </c>
      <c r="B62" s="172" t="s">
        <v>95</v>
      </c>
      <c r="C62" s="10">
        <v>2000</v>
      </c>
      <c r="E62" s="23">
        <v>1691.54</v>
      </c>
      <c r="F62" s="37">
        <f t="shared" si="0"/>
        <v>0.84577000000000002</v>
      </c>
    </row>
    <row r="63" spans="1:6" x14ac:dyDescent="0.25">
      <c r="A63" s="171" t="s">
        <v>96</v>
      </c>
      <c r="B63" s="172" t="s">
        <v>97</v>
      </c>
      <c r="C63" s="10">
        <v>300</v>
      </c>
      <c r="E63" s="23">
        <v>246.85</v>
      </c>
      <c r="F63" s="37">
        <f t="shared" si="0"/>
        <v>0.82283333333333331</v>
      </c>
    </row>
    <row r="64" spans="1:6" x14ac:dyDescent="0.25">
      <c r="A64" s="169" t="s">
        <v>98</v>
      </c>
      <c r="B64" s="170" t="s">
        <v>99</v>
      </c>
      <c r="C64" s="9">
        <v>0</v>
      </c>
      <c r="E64" s="22">
        <v>0</v>
      </c>
      <c r="F64" s="36">
        <v>0</v>
      </c>
    </row>
    <row r="65" spans="1:6" x14ac:dyDescent="0.25">
      <c r="A65" s="171" t="s">
        <v>100</v>
      </c>
      <c r="B65" s="172" t="s">
        <v>99</v>
      </c>
      <c r="C65" s="10">
        <v>0</v>
      </c>
      <c r="E65" s="23">
        <v>0</v>
      </c>
      <c r="F65" s="37">
        <v>0</v>
      </c>
    </row>
    <row r="66" spans="1:6" x14ac:dyDescent="0.25">
      <c r="A66" s="169" t="s">
        <v>101</v>
      </c>
      <c r="B66" s="170" t="s">
        <v>102</v>
      </c>
      <c r="C66" s="9">
        <v>19590</v>
      </c>
      <c r="E66" s="22">
        <f>E67+E68+E69</f>
        <v>14250.259999999998</v>
      </c>
      <c r="F66" s="36">
        <f t="shared" si="0"/>
        <v>0.72742521694742213</v>
      </c>
    </row>
    <row r="67" spans="1:6" x14ac:dyDescent="0.25">
      <c r="A67" s="171" t="s">
        <v>103</v>
      </c>
      <c r="B67" s="172" t="s">
        <v>104</v>
      </c>
      <c r="C67" s="10">
        <v>8970</v>
      </c>
      <c r="E67" s="23">
        <v>8107.28</v>
      </c>
      <c r="F67" s="37">
        <f t="shared" si="0"/>
        <v>0.90382162764771456</v>
      </c>
    </row>
    <row r="68" spans="1:6" x14ac:dyDescent="0.25">
      <c r="A68" s="171" t="s">
        <v>105</v>
      </c>
      <c r="B68" s="172" t="s">
        <v>106</v>
      </c>
      <c r="C68" s="10">
        <v>5310</v>
      </c>
      <c r="E68" s="23">
        <v>3246.35</v>
      </c>
      <c r="F68" s="37">
        <f t="shared" si="0"/>
        <v>0.61136534839924672</v>
      </c>
    </row>
    <row r="69" spans="1:6" x14ac:dyDescent="0.25">
      <c r="A69" s="171" t="s">
        <v>107</v>
      </c>
      <c r="B69" s="172" t="s">
        <v>108</v>
      </c>
      <c r="C69" s="10">
        <v>5310</v>
      </c>
      <c r="E69" s="23">
        <v>2896.63</v>
      </c>
      <c r="F69" s="37">
        <f t="shared" si="0"/>
        <v>0.5455047080979285</v>
      </c>
    </row>
    <row r="70" spans="1:6" x14ac:dyDescent="0.25">
      <c r="A70" s="169" t="s">
        <v>109</v>
      </c>
      <c r="B70" s="170" t="s">
        <v>110</v>
      </c>
      <c r="C70" s="9">
        <v>5580</v>
      </c>
      <c r="E70" s="22">
        <f>E71</f>
        <v>3409.49</v>
      </c>
      <c r="F70" s="36">
        <f t="shared" si="0"/>
        <v>0.61101971326164872</v>
      </c>
    </row>
    <row r="71" spans="1:6" x14ac:dyDescent="0.25">
      <c r="A71" s="171" t="s">
        <v>111</v>
      </c>
      <c r="B71" s="172" t="s">
        <v>112</v>
      </c>
      <c r="C71" s="10">
        <v>5580</v>
      </c>
      <c r="E71" s="23">
        <v>3409.49</v>
      </c>
      <c r="F71" s="37">
        <f t="shared" si="0"/>
        <v>0.61101971326164872</v>
      </c>
    </row>
    <row r="72" spans="1:6" x14ac:dyDescent="0.25">
      <c r="A72" s="169" t="s">
        <v>113</v>
      </c>
      <c r="B72" s="170" t="s">
        <v>114</v>
      </c>
      <c r="C72" s="9">
        <v>24000</v>
      </c>
      <c r="E72" s="22">
        <f>E73+E74</f>
        <v>13625.52</v>
      </c>
      <c r="F72" s="36">
        <f t="shared" si="0"/>
        <v>0.56773000000000007</v>
      </c>
    </row>
    <row r="73" spans="1:6" x14ac:dyDescent="0.25">
      <c r="A73" s="171" t="s">
        <v>115</v>
      </c>
      <c r="B73" s="172" t="s">
        <v>116</v>
      </c>
      <c r="C73" s="10">
        <v>15000</v>
      </c>
      <c r="E73" s="23">
        <v>8430.51</v>
      </c>
      <c r="F73" s="37">
        <f t="shared" si="0"/>
        <v>0.56203400000000003</v>
      </c>
    </row>
    <row r="74" spans="1:6" x14ac:dyDescent="0.25">
      <c r="A74" s="171" t="s">
        <v>117</v>
      </c>
      <c r="B74" s="172" t="s">
        <v>118</v>
      </c>
      <c r="C74" s="10">
        <v>9000</v>
      </c>
      <c r="E74" s="23">
        <v>5195.01</v>
      </c>
      <c r="F74" s="37">
        <f t="shared" si="0"/>
        <v>0.57722333333333331</v>
      </c>
    </row>
    <row r="75" spans="1:6" x14ac:dyDescent="0.25">
      <c r="A75" s="169" t="s">
        <v>119</v>
      </c>
      <c r="B75" s="170" t="s">
        <v>120</v>
      </c>
      <c r="C75" s="9">
        <v>23734</v>
      </c>
      <c r="E75" s="22">
        <f>E76+E77+E78</f>
        <v>21287.440000000002</v>
      </c>
      <c r="F75" s="36">
        <f t="shared" si="0"/>
        <v>0.89691750231735068</v>
      </c>
    </row>
    <row r="76" spans="1:6" x14ac:dyDescent="0.25">
      <c r="A76" s="171" t="s">
        <v>121</v>
      </c>
      <c r="B76" s="172" t="s">
        <v>122</v>
      </c>
      <c r="C76" s="10">
        <v>3500</v>
      </c>
      <c r="E76" s="23">
        <v>2372.34</v>
      </c>
      <c r="F76" s="37">
        <f t="shared" si="0"/>
        <v>0.67781142857142862</v>
      </c>
    </row>
    <row r="77" spans="1:6" x14ac:dyDescent="0.25">
      <c r="A77" s="171" t="s">
        <v>123</v>
      </c>
      <c r="B77" s="172" t="s">
        <v>124</v>
      </c>
      <c r="C77" s="10">
        <v>5400</v>
      </c>
      <c r="E77" s="23">
        <v>5349.52</v>
      </c>
      <c r="F77" s="37">
        <f t="shared" si="0"/>
        <v>0.99065185185185189</v>
      </c>
    </row>
    <row r="78" spans="1:6" x14ac:dyDescent="0.25">
      <c r="A78" s="171" t="s">
        <v>125</v>
      </c>
      <c r="B78" s="172" t="s">
        <v>126</v>
      </c>
      <c r="C78" s="10">
        <v>14834</v>
      </c>
      <c r="E78" s="23">
        <v>13565.58</v>
      </c>
      <c r="F78" s="37">
        <f t="shared" si="0"/>
        <v>0.91449238236483754</v>
      </c>
    </row>
    <row r="79" spans="1:6" x14ac:dyDescent="0.25">
      <c r="A79" s="169" t="s">
        <v>127</v>
      </c>
      <c r="B79" s="170" t="s">
        <v>128</v>
      </c>
      <c r="C79" s="9">
        <v>80100</v>
      </c>
      <c r="E79" s="22">
        <f>E80+E81+E82+E83+E84</f>
        <v>78043.5</v>
      </c>
      <c r="F79" s="36">
        <f t="shared" si="0"/>
        <v>0.97432584269662925</v>
      </c>
    </row>
    <row r="80" spans="1:6" x14ac:dyDescent="0.25">
      <c r="A80" s="171" t="s">
        <v>129</v>
      </c>
      <c r="B80" s="172" t="s">
        <v>130</v>
      </c>
      <c r="C80" s="10">
        <v>0</v>
      </c>
      <c r="E80" s="23">
        <v>0</v>
      </c>
      <c r="F80" s="37">
        <v>0</v>
      </c>
    </row>
    <row r="81" spans="1:6" x14ac:dyDescent="0.25">
      <c r="A81" s="171" t="s">
        <v>131</v>
      </c>
      <c r="B81" s="172" t="s">
        <v>132</v>
      </c>
      <c r="C81" s="10">
        <v>2500</v>
      </c>
      <c r="E81" s="23">
        <v>1646.98</v>
      </c>
      <c r="F81" s="37">
        <f t="shared" ref="F81:F143" si="1">E81/C81</f>
        <v>0.65879200000000004</v>
      </c>
    </row>
    <row r="82" spans="1:6" x14ac:dyDescent="0.25">
      <c r="A82" s="171" t="s">
        <v>133</v>
      </c>
      <c r="B82" s="172" t="s">
        <v>134</v>
      </c>
      <c r="C82" s="10">
        <v>4000</v>
      </c>
      <c r="E82" s="23">
        <v>3937.5</v>
      </c>
      <c r="F82" s="37">
        <f t="shared" si="1"/>
        <v>0.984375</v>
      </c>
    </row>
    <row r="83" spans="1:6" x14ac:dyDescent="0.25">
      <c r="A83" s="171" t="s">
        <v>135</v>
      </c>
      <c r="B83" s="172" t="s">
        <v>136</v>
      </c>
      <c r="C83" s="10">
        <v>2600</v>
      </c>
      <c r="E83" s="23">
        <v>1875</v>
      </c>
      <c r="F83" s="37">
        <f t="shared" si="1"/>
        <v>0.72115384615384615</v>
      </c>
    </row>
    <row r="84" spans="1:6" x14ac:dyDescent="0.25">
      <c r="A84" s="171" t="s">
        <v>137</v>
      </c>
      <c r="B84" s="172" t="s">
        <v>138</v>
      </c>
      <c r="C84" s="10">
        <v>71000</v>
      </c>
      <c r="E84" s="23">
        <v>70584.02</v>
      </c>
      <c r="F84" s="37">
        <f t="shared" si="1"/>
        <v>0.99414112676056343</v>
      </c>
    </row>
    <row r="85" spans="1:6" x14ac:dyDescent="0.25">
      <c r="A85" s="169" t="s">
        <v>139</v>
      </c>
      <c r="B85" s="170" t="s">
        <v>140</v>
      </c>
      <c r="C85" s="9">
        <v>18100</v>
      </c>
      <c r="E85" s="22">
        <f>E86+E87</f>
        <v>16613.349999999999</v>
      </c>
      <c r="F85" s="36">
        <f t="shared" si="1"/>
        <v>0.91786464088397779</v>
      </c>
    </row>
    <row r="86" spans="1:6" x14ac:dyDescent="0.25">
      <c r="A86" s="171" t="s">
        <v>141</v>
      </c>
      <c r="B86" s="172" t="s">
        <v>142</v>
      </c>
      <c r="C86" s="10">
        <v>800</v>
      </c>
      <c r="E86" s="23">
        <v>0</v>
      </c>
      <c r="F86" s="37">
        <f t="shared" si="1"/>
        <v>0</v>
      </c>
    </row>
    <row r="87" spans="1:6" x14ac:dyDescent="0.25">
      <c r="A87" s="171" t="s">
        <v>143</v>
      </c>
      <c r="B87" s="172" t="s">
        <v>144</v>
      </c>
      <c r="C87" s="10">
        <v>17300</v>
      </c>
      <c r="E87" s="23">
        <v>16613.349999999999</v>
      </c>
      <c r="F87" s="37">
        <f t="shared" si="1"/>
        <v>0.96030924855491318</v>
      </c>
    </row>
    <row r="88" spans="1:6" x14ac:dyDescent="0.25">
      <c r="A88" s="169" t="s">
        <v>145</v>
      </c>
      <c r="B88" s="170" t="s">
        <v>146</v>
      </c>
      <c r="C88" s="9">
        <v>26000</v>
      </c>
      <c r="E88" s="22">
        <f>E89+E90+E91</f>
        <v>21601.48</v>
      </c>
      <c r="F88" s="36">
        <f t="shared" si="1"/>
        <v>0.83082615384615388</v>
      </c>
    </row>
    <row r="89" spans="1:6" x14ac:dyDescent="0.25">
      <c r="A89" s="171" t="s">
        <v>147</v>
      </c>
      <c r="B89" s="172" t="s">
        <v>148</v>
      </c>
      <c r="C89" s="10">
        <v>20000</v>
      </c>
      <c r="E89" s="23">
        <v>15959.91</v>
      </c>
      <c r="F89" s="37">
        <f t="shared" si="1"/>
        <v>0.79799549999999997</v>
      </c>
    </row>
    <row r="90" spans="1:6" x14ac:dyDescent="0.25">
      <c r="A90" s="171" t="s">
        <v>149</v>
      </c>
      <c r="B90" s="172" t="s">
        <v>150</v>
      </c>
      <c r="C90" s="10">
        <v>400</v>
      </c>
      <c r="E90" s="23">
        <v>196.41</v>
      </c>
      <c r="F90" s="37">
        <f t="shared" si="1"/>
        <v>0.49102499999999999</v>
      </c>
    </row>
    <row r="91" spans="1:6" x14ac:dyDescent="0.25">
      <c r="A91" s="171" t="s">
        <v>151</v>
      </c>
      <c r="B91" s="172" t="s">
        <v>152</v>
      </c>
      <c r="C91" s="10">
        <v>5600</v>
      </c>
      <c r="E91" s="23">
        <v>5445.16</v>
      </c>
      <c r="F91" s="37">
        <f t="shared" si="1"/>
        <v>0.97234999999999994</v>
      </c>
    </row>
    <row r="92" spans="1:6" x14ac:dyDescent="0.25">
      <c r="A92" s="169" t="s">
        <v>153</v>
      </c>
      <c r="B92" s="170" t="s">
        <v>154</v>
      </c>
      <c r="C92" s="9">
        <v>280</v>
      </c>
      <c r="E92" s="22">
        <v>0</v>
      </c>
      <c r="F92" s="36">
        <f t="shared" si="1"/>
        <v>0</v>
      </c>
    </row>
    <row r="93" spans="1:6" x14ac:dyDescent="0.25">
      <c r="A93" s="171" t="s">
        <v>155</v>
      </c>
      <c r="B93" s="172" t="s">
        <v>156</v>
      </c>
      <c r="C93" s="10">
        <v>140</v>
      </c>
      <c r="E93" s="23">
        <v>0</v>
      </c>
      <c r="F93" s="37">
        <f t="shared" si="1"/>
        <v>0</v>
      </c>
    </row>
    <row r="94" spans="1:6" x14ac:dyDescent="0.25">
      <c r="A94" s="171" t="s">
        <v>157</v>
      </c>
      <c r="B94" s="172" t="s">
        <v>158</v>
      </c>
      <c r="C94" s="10">
        <v>140</v>
      </c>
      <c r="E94" s="23">
        <v>0</v>
      </c>
      <c r="F94" s="37">
        <f t="shared" si="1"/>
        <v>0</v>
      </c>
    </row>
    <row r="95" spans="1:6" x14ac:dyDescent="0.25">
      <c r="A95" s="169" t="s">
        <v>159</v>
      </c>
      <c r="B95" s="170" t="s">
        <v>160</v>
      </c>
      <c r="C95" s="9">
        <v>4400</v>
      </c>
      <c r="E95" s="22">
        <f>E96+E97+E98</f>
        <v>543.79999999999995</v>
      </c>
      <c r="F95" s="36">
        <f t="shared" si="1"/>
        <v>0.12359090909090908</v>
      </c>
    </row>
    <row r="96" spans="1:6" x14ac:dyDescent="0.25">
      <c r="A96" s="171" t="s">
        <v>161</v>
      </c>
      <c r="B96" s="172" t="s">
        <v>162</v>
      </c>
      <c r="C96" s="10">
        <v>400</v>
      </c>
      <c r="E96" s="23">
        <v>207.7</v>
      </c>
      <c r="F96" s="37">
        <f t="shared" si="1"/>
        <v>0.51924999999999999</v>
      </c>
    </row>
    <row r="97" spans="1:6" x14ac:dyDescent="0.25">
      <c r="A97" s="171" t="s">
        <v>163</v>
      </c>
      <c r="B97" s="172" t="s">
        <v>164</v>
      </c>
      <c r="C97" s="10">
        <v>2000</v>
      </c>
      <c r="E97" s="23">
        <v>336.1</v>
      </c>
      <c r="F97" s="37">
        <f t="shared" si="1"/>
        <v>0.16805</v>
      </c>
    </row>
    <row r="98" spans="1:6" x14ac:dyDescent="0.25">
      <c r="A98" s="171" t="s">
        <v>165</v>
      </c>
      <c r="B98" s="172" t="s">
        <v>166</v>
      </c>
      <c r="C98" s="10">
        <v>2000</v>
      </c>
      <c r="E98" s="23">
        <v>0</v>
      </c>
      <c r="F98" s="37">
        <f t="shared" si="1"/>
        <v>0</v>
      </c>
    </row>
    <row r="99" spans="1:6" x14ac:dyDescent="0.25">
      <c r="A99" s="169" t="s">
        <v>167</v>
      </c>
      <c r="B99" s="170" t="s">
        <v>168</v>
      </c>
      <c r="C99" s="9">
        <v>7000</v>
      </c>
      <c r="E99" s="22">
        <f>E100</f>
        <v>5562.53</v>
      </c>
      <c r="F99" s="36">
        <f t="shared" si="1"/>
        <v>0.79464714285714277</v>
      </c>
    </row>
    <row r="100" spans="1:6" x14ac:dyDescent="0.25">
      <c r="A100" s="171" t="s">
        <v>169</v>
      </c>
      <c r="B100" s="172" t="s">
        <v>168</v>
      </c>
      <c r="C100" s="10">
        <v>7000</v>
      </c>
      <c r="E100" s="23">
        <v>5562.53</v>
      </c>
      <c r="F100" s="37">
        <f t="shared" si="1"/>
        <v>0.79464714285714277</v>
      </c>
    </row>
    <row r="101" spans="1:6" x14ac:dyDescent="0.25">
      <c r="A101" s="169" t="s">
        <v>170</v>
      </c>
      <c r="B101" s="170" t="s">
        <v>171</v>
      </c>
      <c r="C101" s="9">
        <v>465</v>
      </c>
      <c r="E101" s="22">
        <f>E102+E103+E104+E105</f>
        <v>52.82</v>
      </c>
      <c r="F101" s="36">
        <f t="shared" si="1"/>
        <v>0.11359139784946237</v>
      </c>
    </row>
    <row r="102" spans="1:6" x14ac:dyDescent="0.25">
      <c r="A102" s="171" t="s">
        <v>172</v>
      </c>
      <c r="B102" s="172" t="s">
        <v>173</v>
      </c>
      <c r="C102" s="10">
        <v>100</v>
      </c>
      <c r="E102" s="23">
        <v>0</v>
      </c>
      <c r="F102" s="37">
        <f t="shared" si="1"/>
        <v>0</v>
      </c>
    </row>
    <row r="103" spans="1:6" x14ac:dyDescent="0.25">
      <c r="A103" s="171" t="s">
        <v>174</v>
      </c>
      <c r="B103" s="172" t="s">
        <v>175</v>
      </c>
      <c r="C103" s="10">
        <v>100</v>
      </c>
      <c r="E103" s="23">
        <v>0</v>
      </c>
      <c r="F103" s="37">
        <f t="shared" si="1"/>
        <v>0</v>
      </c>
    </row>
    <row r="104" spans="1:6" x14ac:dyDescent="0.25">
      <c r="A104" s="171" t="s">
        <v>176</v>
      </c>
      <c r="B104" s="172" t="s">
        <v>177</v>
      </c>
      <c r="C104" s="10">
        <v>265</v>
      </c>
      <c r="E104" s="23">
        <v>52.82</v>
      </c>
      <c r="F104" s="37">
        <f t="shared" si="1"/>
        <v>0.19932075471698113</v>
      </c>
    </row>
    <row r="105" spans="1:6" x14ac:dyDescent="0.25">
      <c r="A105" s="171" t="s">
        <v>178</v>
      </c>
      <c r="B105" s="172" t="s">
        <v>179</v>
      </c>
      <c r="C105" s="10">
        <v>0</v>
      </c>
      <c r="E105" s="23">
        <v>0</v>
      </c>
      <c r="F105" s="37" t="e">
        <f t="shared" si="1"/>
        <v>#DIV/0!</v>
      </c>
    </row>
    <row r="106" spans="1:6" x14ac:dyDescent="0.25">
      <c r="A106" s="169" t="s">
        <v>180</v>
      </c>
      <c r="B106" s="170" t="s">
        <v>181</v>
      </c>
      <c r="C106" s="9">
        <v>1330</v>
      </c>
      <c r="E106" s="22">
        <v>0</v>
      </c>
      <c r="F106" s="36">
        <f t="shared" si="1"/>
        <v>0</v>
      </c>
    </row>
    <row r="107" spans="1:6" x14ac:dyDescent="0.25">
      <c r="A107" s="171" t="s">
        <v>182</v>
      </c>
      <c r="B107" s="172" t="s">
        <v>181</v>
      </c>
      <c r="C107" s="10">
        <v>1330</v>
      </c>
      <c r="E107" s="23">
        <v>0</v>
      </c>
      <c r="F107" s="37">
        <f t="shared" si="1"/>
        <v>0</v>
      </c>
    </row>
    <row r="108" spans="1:6" x14ac:dyDescent="0.25">
      <c r="A108" s="169" t="s">
        <v>183</v>
      </c>
      <c r="B108" s="170" t="s">
        <v>184</v>
      </c>
      <c r="C108" s="9">
        <v>20000</v>
      </c>
      <c r="E108" s="22">
        <v>20000</v>
      </c>
      <c r="F108" s="36">
        <f t="shared" si="1"/>
        <v>1</v>
      </c>
    </row>
    <row r="109" spans="1:6" x14ac:dyDescent="0.25">
      <c r="A109" s="171" t="s">
        <v>185</v>
      </c>
      <c r="B109" s="172" t="s">
        <v>184</v>
      </c>
      <c r="C109" s="10">
        <v>20000</v>
      </c>
      <c r="E109" s="23">
        <v>20000</v>
      </c>
      <c r="F109" s="37">
        <f t="shared" si="1"/>
        <v>1</v>
      </c>
    </row>
    <row r="110" spans="1:6" ht="24" x14ac:dyDescent="0.25">
      <c r="A110" s="167" t="s">
        <v>186</v>
      </c>
      <c r="B110" s="168" t="s">
        <v>187</v>
      </c>
      <c r="C110" s="8">
        <v>7820</v>
      </c>
      <c r="E110" s="21">
        <f>E111+E113+E115</f>
        <v>3249.89</v>
      </c>
      <c r="F110" s="35">
        <f t="shared" si="1"/>
        <v>0.4155869565217391</v>
      </c>
    </row>
    <row r="111" spans="1:6" x14ac:dyDescent="0.25">
      <c r="A111" s="169" t="s">
        <v>119</v>
      </c>
      <c r="B111" s="170" t="s">
        <v>120</v>
      </c>
      <c r="C111" s="9">
        <v>1500</v>
      </c>
      <c r="E111" s="22">
        <v>0</v>
      </c>
      <c r="F111" s="36">
        <f t="shared" si="1"/>
        <v>0</v>
      </c>
    </row>
    <row r="112" spans="1:6" x14ac:dyDescent="0.25">
      <c r="A112" s="171" t="s">
        <v>125</v>
      </c>
      <c r="B112" s="172" t="s">
        <v>126</v>
      </c>
      <c r="C112" s="10">
        <v>1500</v>
      </c>
      <c r="E112" s="23">
        <v>0</v>
      </c>
      <c r="F112" s="37">
        <f t="shared" si="1"/>
        <v>0</v>
      </c>
    </row>
    <row r="113" spans="1:6" x14ac:dyDescent="0.25">
      <c r="A113" s="169" t="s">
        <v>188</v>
      </c>
      <c r="B113" s="170" t="s">
        <v>189</v>
      </c>
      <c r="C113" s="9">
        <v>3320</v>
      </c>
      <c r="E113" s="22">
        <f>E114</f>
        <v>3214.24</v>
      </c>
      <c r="F113" s="36">
        <f t="shared" si="1"/>
        <v>0.96814457831325296</v>
      </c>
    </row>
    <row r="114" spans="1:6" x14ac:dyDescent="0.25">
      <c r="A114" s="171" t="s">
        <v>190</v>
      </c>
      <c r="B114" s="172" t="s">
        <v>191</v>
      </c>
      <c r="C114" s="10">
        <v>3320</v>
      </c>
      <c r="E114" s="23">
        <v>3214.24</v>
      </c>
      <c r="F114" s="37">
        <f t="shared" si="1"/>
        <v>0.96814457831325296</v>
      </c>
    </row>
    <row r="115" spans="1:6" x14ac:dyDescent="0.25">
      <c r="A115" s="169" t="s">
        <v>192</v>
      </c>
      <c r="B115" s="170" t="s">
        <v>193</v>
      </c>
      <c r="C115" s="9">
        <v>3000</v>
      </c>
      <c r="E115" s="22">
        <f>E116</f>
        <v>35.65</v>
      </c>
      <c r="F115" s="36">
        <f t="shared" si="1"/>
        <v>1.1883333333333333E-2</v>
      </c>
    </row>
    <row r="116" spans="1:6" x14ac:dyDescent="0.25">
      <c r="A116" s="171" t="s">
        <v>194</v>
      </c>
      <c r="B116" s="172" t="s">
        <v>195</v>
      </c>
      <c r="C116" s="10">
        <v>3000</v>
      </c>
      <c r="E116" s="23">
        <v>35.65</v>
      </c>
      <c r="F116" s="37">
        <f t="shared" si="1"/>
        <v>1.1883333333333333E-2</v>
      </c>
    </row>
    <row r="117" spans="1:6" ht="24" x14ac:dyDescent="0.25">
      <c r="A117" s="167" t="s">
        <v>196</v>
      </c>
      <c r="B117" s="168" t="s">
        <v>197</v>
      </c>
      <c r="C117" s="8">
        <v>24600</v>
      </c>
      <c r="E117" s="21">
        <f>E118</f>
        <v>24590.13</v>
      </c>
      <c r="F117" s="35">
        <f t="shared" si="1"/>
        <v>0.99959878048780493</v>
      </c>
    </row>
    <row r="118" spans="1:6" x14ac:dyDescent="0.25">
      <c r="A118" s="169" t="s">
        <v>183</v>
      </c>
      <c r="B118" s="170" t="s">
        <v>184</v>
      </c>
      <c r="C118" s="9">
        <v>24600</v>
      </c>
      <c r="E118" s="22">
        <f>E119</f>
        <v>24590.13</v>
      </c>
      <c r="F118" s="36">
        <f t="shared" si="1"/>
        <v>0.99959878048780493</v>
      </c>
    </row>
    <row r="119" spans="1:6" x14ac:dyDescent="0.25">
      <c r="A119" s="171" t="s">
        <v>185</v>
      </c>
      <c r="B119" s="172" t="s">
        <v>184</v>
      </c>
      <c r="C119" s="10">
        <v>24600</v>
      </c>
      <c r="E119" s="23">
        <v>24590.13</v>
      </c>
      <c r="F119" s="37">
        <f t="shared" si="1"/>
        <v>0.99959878048780493</v>
      </c>
    </row>
    <row r="120" spans="1:6" ht="24" x14ac:dyDescent="0.25">
      <c r="A120" s="167" t="s">
        <v>198</v>
      </c>
      <c r="B120" s="168" t="s">
        <v>199</v>
      </c>
      <c r="C120" s="8">
        <v>0</v>
      </c>
      <c r="E120" s="21">
        <v>0</v>
      </c>
      <c r="F120" s="35">
        <v>0</v>
      </c>
    </row>
    <row r="121" spans="1:6" ht="24" x14ac:dyDescent="0.25">
      <c r="A121" s="169" t="s">
        <v>200</v>
      </c>
      <c r="B121" s="170" t="s">
        <v>201</v>
      </c>
      <c r="C121" s="9">
        <v>0</v>
      </c>
      <c r="E121" s="22">
        <v>0</v>
      </c>
      <c r="F121" s="36">
        <v>0</v>
      </c>
    </row>
    <row r="122" spans="1:6" x14ac:dyDescent="0.25">
      <c r="A122" s="171" t="s">
        <v>202</v>
      </c>
      <c r="B122" s="172" t="s">
        <v>203</v>
      </c>
      <c r="C122" s="10">
        <v>0</v>
      </c>
      <c r="E122" s="23">
        <v>0</v>
      </c>
      <c r="F122" s="37">
        <v>0</v>
      </c>
    </row>
    <row r="123" spans="1:6" ht="24" x14ac:dyDescent="0.25">
      <c r="A123" s="167" t="s">
        <v>204</v>
      </c>
      <c r="B123" s="168" t="s">
        <v>205</v>
      </c>
      <c r="C123" s="8">
        <v>18600</v>
      </c>
      <c r="E123" s="21">
        <f>E124</f>
        <v>18576.68</v>
      </c>
      <c r="F123" s="35">
        <f t="shared" si="1"/>
        <v>0.99874623655913985</v>
      </c>
    </row>
    <row r="124" spans="1:6" x14ac:dyDescent="0.25">
      <c r="A124" s="169" t="s">
        <v>206</v>
      </c>
      <c r="B124" s="170" t="s">
        <v>207</v>
      </c>
      <c r="C124" s="9">
        <v>18600</v>
      </c>
      <c r="E124" s="22">
        <f>E125</f>
        <v>18576.68</v>
      </c>
      <c r="F124" s="36">
        <f t="shared" si="1"/>
        <v>0.99874623655913985</v>
      </c>
    </row>
    <row r="125" spans="1:6" x14ac:dyDescent="0.25">
      <c r="A125" s="171" t="s">
        <v>208</v>
      </c>
      <c r="B125" s="172" t="s">
        <v>209</v>
      </c>
      <c r="C125" s="10">
        <v>18600</v>
      </c>
      <c r="E125" s="23">
        <v>18576.68</v>
      </c>
      <c r="F125" s="37">
        <f t="shared" si="1"/>
        <v>0.99874623655913985</v>
      </c>
    </row>
    <row r="126" spans="1:6" ht="24" x14ac:dyDescent="0.25">
      <c r="A126" s="167" t="s">
        <v>210</v>
      </c>
      <c r="B126" s="168" t="s">
        <v>211</v>
      </c>
      <c r="C126" s="8">
        <v>5450</v>
      </c>
      <c r="E126" s="21">
        <f>E127</f>
        <v>5427.81</v>
      </c>
      <c r="F126" s="35">
        <f t="shared" si="1"/>
        <v>0.99592844036697259</v>
      </c>
    </row>
    <row r="127" spans="1:6" x14ac:dyDescent="0.25">
      <c r="A127" s="173" t="s">
        <v>18</v>
      </c>
      <c r="B127" s="174" t="s">
        <v>19</v>
      </c>
      <c r="C127" s="11">
        <v>5450</v>
      </c>
      <c r="E127" s="24">
        <f>E128</f>
        <v>5427.81</v>
      </c>
      <c r="F127" s="38">
        <f t="shared" si="1"/>
        <v>0.99592844036697259</v>
      </c>
    </row>
    <row r="128" spans="1:6" x14ac:dyDescent="0.25">
      <c r="A128" s="175" t="s">
        <v>212</v>
      </c>
      <c r="B128" s="176" t="s">
        <v>213</v>
      </c>
      <c r="C128" s="12">
        <v>5450</v>
      </c>
      <c r="E128" s="25">
        <v>5427.81</v>
      </c>
      <c r="F128" s="39">
        <f t="shared" si="1"/>
        <v>0.99592844036697259</v>
      </c>
    </row>
    <row r="129" spans="1:6" ht="24" x14ac:dyDescent="0.25">
      <c r="A129" s="167" t="s">
        <v>214</v>
      </c>
      <c r="B129" s="168" t="s">
        <v>215</v>
      </c>
      <c r="C129" s="8">
        <v>15000</v>
      </c>
      <c r="E129" s="21">
        <v>0</v>
      </c>
      <c r="F129" s="35">
        <f t="shared" si="1"/>
        <v>0</v>
      </c>
    </row>
    <row r="130" spans="1:6" x14ac:dyDescent="0.25">
      <c r="A130" s="169" t="s">
        <v>216</v>
      </c>
      <c r="B130" s="170" t="s">
        <v>217</v>
      </c>
      <c r="C130" s="9">
        <v>15000</v>
      </c>
      <c r="E130" s="22">
        <v>0</v>
      </c>
      <c r="F130" s="36">
        <f t="shared" si="1"/>
        <v>0</v>
      </c>
    </row>
    <row r="131" spans="1:6" ht="24" x14ac:dyDescent="0.25">
      <c r="A131" s="171" t="s">
        <v>218</v>
      </c>
      <c r="B131" s="172" t="s">
        <v>219</v>
      </c>
      <c r="C131" s="10">
        <v>15000</v>
      </c>
      <c r="E131" s="23">
        <v>0</v>
      </c>
      <c r="F131" s="37">
        <f t="shared" si="1"/>
        <v>0</v>
      </c>
    </row>
    <row r="132" spans="1:6" ht="24" x14ac:dyDescent="0.25">
      <c r="A132" s="167" t="s">
        <v>220</v>
      </c>
      <c r="B132" s="168" t="s">
        <v>221</v>
      </c>
      <c r="C132" s="8">
        <v>31073.26</v>
      </c>
      <c r="E132" s="21">
        <f>E133</f>
        <v>29696.73</v>
      </c>
      <c r="F132" s="35">
        <f t="shared" si="1"/>
        <v>0.95570049618224806</v>
      </c>
    </row>
    <row r="133" spans="1:6" x14ac:dyDescent="0.25">
      <c r="A133" s="169" t="s">
        <v>222</v>
      </c>
      <c r="B133" s="170" t="s">
        <v>223</v>
      </c>
      <c r="C133" s="9">
        <v>31073.26</v>
      </c>
      <c r="E133" s="22">
        <f>E134</f>
        <v>29696.73</v>
      </c>
      <c r="F133" s="36">
        <f t="shared" si="1"/>
        <v>0.95570049618224806</v>
      </c>
    </row>
    <row r="134" spans="1:6" x14ac:dyDescent="0.25">
      <c r="A134" s="171" t="s">
        <v>224</v>
      </c>
      <c r="B134" s="172" t="s">
        <v>223</v>
      </c>
      <c r="C134" s="10">
        <v>31073.26</v>
      </c>
      <c r="E134" s="23">
        <v>29696.73</v>
      </c>
      <c r="F134" s="37">
        <f t="shared" si="1"/>
        <v>0.95570049618224806</v>
      </c>
    </row>
    <row r="135" spans="1:6" ht="24" x14ac:dyDescent="0.25">
      <c r="A135" s="167" t="s">
        <v>225</v>
      </c>
      <c r="B135" s="168" t="s">
        <v>226</v>
      </c>
      <c r="C135" s="8">
        <v>0</v>
      </c>
      <c r="E135" s="21">
        <v>0</v>
      </c>
      <c r="F135" s="35">
        <v>0</v>
      </c>
    </row>
    <row r="136" spans="1:6" x14ac:dyDescent="0.25">
      <c r="A136" s="169" t="s">
        <v>227</v>
      </c>
      <c r="B136" s="170" t="s">
        <v>228</v>
      </c>
      <c r="C136" s="9">
        <v>0</v>
      </c>
      <c r="E136" s="22">
        <v>0</v>
      </c>
      <c r="F136" s="36">
        <v>0</v>
      </c>
    </row>
    <row r="137" spans="1:6" x14ac:dyDescent="0.25">
      <c r="A137" s="171" t="s">
        <v>229</v>
      </c>
      <c r="B137" s="172" t="s">
        <v>230</v>
      </c>
      <c r="C137" s="10">
        <v>0</v>
      </c>
      <c r="E137" s="23">
        <v>0</v>
      </c>
      <c r="F137" s="37">
        <v>0</v>
      </c>
    </row>
    <row r="138" spans="1:6" ht="24" x14ac:dyDescent="0.25">
      <c r="A138" s="167" t="s">
        <v>231</v>
      </c>
      <c r="B138" s="168" t="s">
        <v>232</v>
      </c>
      <c r="C138" s="8">
        <v>0</v>
      </c>
      <c r="E138" s="21">
        <v>0</v>
      </c>
      <c r="F138" s="35">
        <v>0</v>
      </c>
    </row>
    <row r="139" spans="1:6" ht="24" x14ac:dyDescent="0.25">
      <c r="A139" s="169" t="s">
        <v>200</v>
      </c>
      <c r="B139" s="170" t="s">
        <v>201</v>
      </c>
      <c r="C139" s="9">
        <v>0</v>
      </c>
      <c r="E139" s="22">
        <v>0</v>
      </c>
      <c r="F139" s="36">
        <v>0</v>
      </c>
    </row>
    <row r="140" spans="1:6" x14ac:dyDescent="0.25">
      <c r="A140" s="171" t="s">
        <v>202</v>
      </c>
      <c r="B140" s="172" t="s">
        <v>203</v>
      </c>
      <c r="C140" s="10">
        <v>0</v>
      </c>
      <c r="E140" s="23">
        <v>0</v>
      </c>
      <c r="F140" s="37">
        <v>0</v>
      </c>
    </row>
    <row r="141" spans="1:6" x14ac:dyDescent="0.25">
      <c r="A141" s="165" t="s">
        <v>233</v>
      </c>
      <c r="B141" s="166" t="s">
        <v>234</v>
      </c>
      <c r="C141" s="7">
        <v>18000</v>
      </c>
      <c r="E141" s="20">
        <f>E142+E145+E148+E151+E154+E157</f>
        <v>15745.51</v>
      </c>
      <c r="F141" s="34">
        <f t="shared" si="1"/>
        <v>0.87475055555555559</v>
      </c>
    </row>
    <row r="142" spans="1:6" ht="24" x14ac:dyDescent="0.25">
      <c r="A142" s="167" t="s">
        <v>235</v>
      </c>
      <c r="B142" s="168" t="s">
        <v>236</v>
      </c>
      <c r="C142" s="8">
        <v>9000</v>
      </c>
      <c r="E142" s="21">
        <f>E143</f>
        <v>8837.06</v>
      </c>
      <c r="F142" s="35">
        <f t="shared" si="1"/>
        <v>0.98189555555555552</v>
      </c>
    </row>
    <row r="143" spans="1:6" x14ac:dyDescent="0.25">
      <c r="A143" s="169" t="s">
        <v>109</v>
      </c>
      <c r="B143" s="170" t="s">
        <v>110</v>
      </c>
      <c r="C143" s="9">
        <v>9000</v>
      </c>
      <c r="E143" s="22">
        <f>E144</f>
        <v>8837.06</v>
      </c>
      <c r="F143" s="36">
        <f t="shared" si="1"/>
        <v>0.98189555555555552</v>
      </c>
    </row>
    <row r="144" spans="1:6" x14ac:dyDescent="0.25">
      <c r="A144" s="171" t="s">
        <v>237</v>
      </c>
      <c r="B144" s="172" t="s">
        <v>238</v>
      </c>
      <c r="C144" s="10">
        <v>9000</v>
      </c>
      <c r="E144" s="23">
        <v>8837.06</v>
      </c>
      <c r="F144" s="37">
        <f t="shared" ref="F144:F207" si="2">E144/C144</f>
        <v>0.98189555555555552</v>
      </c>
    </row>
    <row r="145" spans="1:6" ht="24" x14ac:dyDescent="0.25">
      <c r="A145" s="167" t="s">
        <v>239</v>
      </c>
      <c r="B145" s="168" t="s">
        <v>240</v>
      </c>
      <c r="C145" s="8">
        <v>3000</v>
      </c>
      <c r="E145" s="21">
        <f>E146</f>
        <v>945.95</v>
      </c>
      <c r="F145" s="35">
        <f t="shared" si="2"/>
        <v>0.31531666666666669</v>
      </c>
    </row>
    <row r="146" spans="1:6" x14ac:dyDescent="0.25">
      <c r="A146" s="169" t="s">
        <v>241</v>
      </c>
      <c r="B146" s="170" t="s">
        <v>242</v>
      </c>
      <c r="C146" s="9">
        <v>3000</v>
      </c>
      <c r="E146" s="22">
        <f>E147</f>
        <v>945.95</v>
      </c>
      <c r="F146" s="36">
        <f t="shared" si="2"/>
        <v>0.31531666666666669</v>
      </c>
    </row>
    <row r="147" spans="1:6" ht="24" x14ac:dyDescent="0.25">
      <c r="A147" s="171" t="s">
        <v>243</v>
      </c>
      <c r="B147" s="172" t="s">
        <v>244</v>
      </c>
      <c r="C147" s="10">
        <v>3000</v>
      </c>
      <c r="E147" s="23">
        <v>945.95</v>
      </c>
      <c r="F147" s="37">
        <f t="shared" si="2"/>
        <v>0.31531666666666669</v>
      </c>
    </row>
    <row r="148" spans="1:6" ht="24" x14ac:dyDescent="0.25">
      <c r="A148" s="167" t="s">
        <v>245</v>
      </c>
      <c r="B148" s="168" t="s">
        <v>246</v>
      </c>
      <c r="C148" s="8">
        <v>0</v>
      </c>
      <c r="E148" s="21">
        <v>0</v>
      </c>
      <c r="F148" s="35">
        <v>0</v>
      </c>
    </row>
    <row r="149" spans="1:6" x14ac:dyDescent="0.25">
      <c r="A149" s="169" t="s">
        <v>247</v>
      </c>
      <c r="B149" s="170" t="s">
        <v>248</v>
      </c>
      <c r="C149" s="9">
        <v>0</v>
      </c>
      <c r="E149" s="22">
        <v>0</v>
      </c>
      <c r="F149" s="36">
        <v>0</v>
      </c>
    </row>
    <row r="150" spans="1:6" x14ac:dyDescent="0.25">
      <c r="A150" s="171" t="s">
        <v>249</v>
      </c>
      <c r="B150" s="172" t="s">
        <v>250</v>
      </c>
      <c r="C150" s="10">
        <v>0</v>
      </c>
      <c r="E150" s="23">
        <v>0</v>
      </c>
      <c r="F150" s="37">
        <v>0</v>
      </c>
    </row>
    <row r="151" spans="1:6" ht="24" x14ac:dyDescent="0.25">
      <c r="A151" s="167" t="s">
        <v>251</v>
      </c>
      <c r="B151" s="168" t="s">
        <v>252</v>
      </c>
      <c r="C151" s="8">
        <v>0</v>
      </c>
      <c r="E151" s="21">
        <v>0</v>
      </c>
      <c r="F151" s="35">
        <v>0</v>
      </c>
    </row>
    <row r="152" spans="1:6" x14ac:dyDescent="0.25">
      <c r="A152" s="169" t="s">
        <v>247</v>
      </c>
      <c r="B152" s="170" t="s">
        <v>248</v>
      </c>
      <c r="C152" s="9">
        <v>0</v>
      </c>
      <c r="E152" s="22">
        <v>0</v>
      </c>
      <c r="F152" s="36">
        <v>0</v>
      </c>
    </row>
    <row r="153" spans="1:6" x14ac:dyDescent="0.25">
      <c r="A153" s="171" t="s">
        <v>253</v>
      </c>
      <c r="B153" s="172" t="s">
        <v>254</v>
      </c>
      <c r="C153" s="10">
        <v>0</v>
      </c>
      <c r="E153" s="23">
        <v>0</v>
      </c>
      <c r="F153" s="37">
        <v>0</v>
      </c>
    </row>
    <row r="154" spans="1:6" ht="24" x14ac:dyDescent="0.25">
      <c r="A154" s="167" t="s">
        <v>255</v>
      </c>
      <c r="B154" s="168" t="s">
        <v>256</v>
      </c>
      <c r="C154" s="8">
        <v>0</v>
      </c>
      <c r="E154" s="21">
        <v>0</v>
      </c>
      <c r="F154" s="35">
        <v>0</v>
      </c>
    </row>
    <row r="155" spans="1:6" x14ac:dyDescent="0.25">
      <c r="A155" s="169" t="s">
        <v>241</v>
      </c>
      <c r="B155" s="170" t="s">
        <v>242</v>
      </c>
      <c r="C155" s="9">
        <v>0</v>
      </c>
      <c r="E155" s="22">
        <v>0</v>
      </c>
      <c r="F155" s="36">
        <v>0</v>
      </c>
    </row>
    <row r="156" spans="1:6" ht="24" x14ac:dyDescent="0.25">
      <c r="A156" s="171" t="s">
        <v>243</v>
      </c>
      <c r="B156" s="172" t="s">
        <v>244</v>
      </c>
      <c r="C156" s="10">
        <v>0</v>
      </c>
      <c r="E156" s="23">
        <v>0</v>
      </c>
      <c r="F156" s="37">
        <v>0</v>
      </c>
    </row>
    <row r="157" spans="1:6" ht="24" x14ac:dyDescent="0.25">
      <c r="A157" s="167" t="s">
        <v>257</v>
      </c>
      <c r="B157" s="168" t="s">
        <v>258</v>
      </c>
      <c r="C157" s="8">
        <v>6000</v>
      </c>
      <c r="E157" s="21">
        <f>E158</f>
        <v>5962.5</v>
      </c>
      <c r="F157" s="35">
        <f t="shared" si="2"/>
        <v>0.99375000000000002</v>
      </c>
    </row>
    <row r="158" spans="1:6" x14ac:dyDescent="0.25">
      <c r="A158" s="169" t="s">
        <v>259</v>
      </c>
      <c r="B158" s="170" t="s">
        <v>260</v>
      </c>
      <c r="C158" s="9">
        <v>6000</v>
      </c>
      <c r="E158" s="22">
        <f>E159</f>
        <v>5962.5</v>
      </c>
      <c r="F158" s="36">
        <f t="shared" si="2"/>
        <v>0.99375000000000002</v>
      </c>
    </row>
    <row r="159" spans="1:6" x14ac:dyDescent="0.25">
      <c r="A159" s="171" t="s">
        <v>261</v>
      </c>
      <c r="B159" s="172" t="s">
        <v>262</v>
      </c>
      <c r="C159" s="10">
        <v>6000</v>
      </c>
      <c r="E159" s="23">
        <v>5962.5</v>
      </c>
      <c r="F159" s="37">
        <f t="shared" si="2"/>
        <v>0.99375000000000002</v>
      </c>
    </row>
    <row r="160" spans="1:6" x14ac:dyDescent="0.25">
      <c r="A160" s="165" t="s">
        <v>263</v>
      </c>
      <c r="B160" s="166" t="s">
        <v>264</v>
      </c>
      <c r="C160" s="7">
        <v>5000</v>
      </c>
      <c r="E160" s="20">
        <f>E161</f>
        <v>556.25</v>
      </c>
      <c r="F160" s="34">
        <f t="shared" si="2"/>
        <v>0.11125</v>
      </c>
    </row>
    <row r="161" spans="1:6" ht="24" x14ac:dyDescent="0.25">
      <c r="A161" s="167" t="s">
        <v>265</v>
      </c>
      <c r="B161" s="168" t="s">
        <v>266</v>
      </c>
      <c r="C161" s="8">
        <v>5000</v>
      </c>
      <c r="E161" s="21">
        <f>E162</f>
        <v>556.25</v>
      </c>
      <c r="F161" s="35">
        <f t="shared" si="2"/>
        <v>0.11125</v>
      </c>
    </row>
    <row r="162" spans="1:6" x14ac:dyDescent="0.25">
      <c r="A162" s="169" t="s">
        <v>267</v>
      </c>
      <c r="B162" s="170" t="s">
        <v>268</v>
      </c>
      <c r="C162" s="9">
        <v>4000</v>
      </c>
      <c r="E162" s="22">
        <f>E163+E164</f>
        <v>556.25</v>
      </c>
      <c r="F162" s="36">
        <f t="shared" si="2"/>
        <v>0.13906250000000001</v>
      </c>
    </row>
    <row r="163" spans="1:6" x14ac:dyDescent="0.25">
      <c r="A163" s="171" t="s">
        <v>269</v>
      </c>
      <c r="B163" s="172" t="s">
        <v>270</v>
      </c>
      <c r="C163" s="10">
        <v>3000</v>
      </c>
      <c r="E163" s="23">
        <v>556.25</v>
      </c>
      <c r="F163" s="37">
        <f t="shared" si="2"/>
        <v>0.18541666666666667</v>
      </c>
    </row>
    <row r="164" spans="1:6" x14ac:dyDescent="0.25">
      <c r="A164" s="171" t="s">
        <v>271</v>
      </c>
      <c r="B164" s="172" t="s">
        <v>272</v>
      </c>
      <c r="C164" s="10">
        <v>1000</v>
      </c>
      <c r="E164" s="23">
        <v>0</v>
      </c>
      <c r="F164" s="37">
        <f t="shared" si="2"/>
        <v>0</v>
      </c>
    </row>
    <row r="165" spans="1:6" x14ac:dyDescent="0.25">
      <c r="A165" s="169" t="s">
        <v>273</v>
      </c>
      <c r="B165" s="170" t="s">
        <v>274</v>
      </c>
      <c r="C165" s="9">
        <v>1000</v>
      </c>
      <c r="E165" s="22">
        <v>0</v>
      </c>
      <c r="F165" s="36">
        <f t="shared" si="2"/>
        <v>0</v>
      </c>
    </row>
    <row r="166" spans="1:6" x14ac:dyDescent="0.25">
      <c r="A166" s="171" t="s">
        <v>275</v>
      </c>
      <c r="B166" s="172" t="s">
        <v>274</v>
      </c>
      <c r="C166" s="10">
        <v>1000</v>
      </c>
      <c r="E166" s="23">
        <v>0</v>
      </c>
      <c r="F166" s="37">
        <f t="shared" si="2"/>
        <v>0</v>
      </c>
    </row>
    <row r="167" spans="1:6" x14ac:dyDescent="0.25">
      <c r="A167" s="165" t="s">
        <v>276</v>
      </c>
      <c r="B167" s="166" t="s">
        <v>277</v>
      </c>
      <c r="C167" s="7">
        <v>465726.75</v>
      </c>
      <c r="E167" s="20">
        <f>E168+E171+E174+E177</f>
        <v>408277.08999999997</v>
      </c>
      <c r="F167" s="34">
        <f t="shared" si="2"/>
        <v>0.87664513580119663</v>
      </c>
    </row>
    <row r="168" spans="1:6" ht="24" x14ac:dyDescent="0.25">
      <c r="A168" s="167" t="s">
        <v>278</v>
      </c>
      <c r="B168" s="168" t="s">
        <v>279</v>
      </c>
      <c r="C168" s="8">
        <v>190000</v>
      </c>
      <c r="E168" s="21">
        <f>E169</f>
        <v>189310.69</v>
      </c>
      <c r="F168" s="35">
        <f t="shared" si="2"/>
        <v>0.99637205263157891</v>
      </c>
    </row>
    <row r="169" spans="1:6" x14ac:dyDescent="0.25">
      <c r="A169" s="169" t="s">
        <v>216</v>
      </c>
      <c r="B169" s="170" t="s">
        <v>217</v>
      </c>
      <c r="C169" s="9">
        <v>190000</v>
      </c>
      <c r="E169" s="22">
        <f>E170</f>
        <v>189310.69</v>
      </c>
      <c r="F169" s="36">
        <f t="shared" si="2"/>
        <v>0.99637205263157891</v>
      </c>
    </row>
    <row r="170" spans="1:6" ht="24" x14ac:dyDescent="0.25">
      <c r="A170" s="171" t="s">
        <v>218</v>
      </c>
      <c r="B170" s="172" t="s">
        <v>219</v>
      </c>
      <c r="C170" s="10">
        <v>190000</v>
      </c>
      <c r="E170" s="23">
        <v>189310.69</v>
      </c>
      <c r="F170" s="37">
        <f t="shared" si="2"/>
        <v>0.99637205263157891</v>
      </c>
    </row>
    <row r="171" spans="1:6" ht="24" x14ac:dyDescent="0.25">
      <c r="A171" s="167" t="s">
        <v>280</v>
      </c>
      <c r="B171" s="168" t="s">
        <v>281</v>
      </c>
      <c r="C171" s="8">
        <v>82000</v>
      </c>
      <c r="E171" s="21">
        <f>E172</f>
        <v>81974.559999999998</v>
      </c>
      <c r="F171" s="35">
        <f t="shared" si="2"/>
        <v>0.99968975609756094</v>
      </c>
    </row>
    <row r="172" spans="1:6" x14ac:dyDescent="0.25">
      <c r="A172" s="169" t="s">
        <v>282</v>
      </c>
      <c r="B172" s="170" t="s">
        <v>283</v>
      </c>
      <c r="C172" s="9">
        <v>82000</v>
      </c>
      <c r="E172" s="22">
        <f>E173</f>
        <v>81974.559999999998</v>
      </c>
      <c r="F172" s="36">
        <f t="shared" si="2"/>
        <v>0.99968975609756094</v>
      </c>
    </row>
    <row r="173" spans="1:6" x14ac:dyDescent="0.25">
      <c r="A173" s="171" t="s">
        <v>284</v>
      </c>
      <c r="B173" s="172" t="s">
        <v>285</v>
      </c>
      <c r="C173" s="10">
        <v>82000</v>
      </c>
      <c r="E173" s="23">
        <v>81974.559999999998</v>
      </c>
      <c r="F173" s="37">
        <f t="shared" si="2"/>
        <v>0.99968975609756094</v>
      </c>
    </row>
    <row r="174" spans="1:6" ht="24" x14ac:dyDescent="0.25">
      <c r="A174" s="167" t="s">
        <v>286</v>
      </c>
      <c r="B174" s="168" t="s">
        <v>287</v>
      </c>
      <c r="C174" s="8">
        <v>30600</v>
      </c>
      <c r="E174" s="21">
        <f>E175</f>
        <v>23137.5</v>
      </c>
      <c r="F174" s="35">
        <f t="shared" si="2"/>
        <v>0.75612745098039214</v>
      </c>
    </row>
    <row r="175" spans="1:6" x14ac:dyDescent="0.25">
      <c r="A175" s="169" t="s">
        <v>282</v>
      </c>
      <c r="B175" s="170" t="s">
        <v>283</v>
      </c>
      <c r="C175" s="9">
        <v>30600</v>
      </c>
      <c r="E175" s="22">
        <f>E176</f>
        <v>23137.5</v>
      </c>
      <c r="F175" s="36">
        <f t="shared" si="2"/>
        <v>0.75612745098039214</v>
      </c>
    </row>
    <row r="176" spans="1:6" x14ac:dyDescent="0.25">
      <c r="A176" s="171" t="s">
        <v>284</v>
      </c>
      <c r="B176" s="172" t="s">
        <v>285</v>
      </c>
      <c r="C176" s="10">
        <v>30600</v>
      </c>
      <c r="E176" s="23">
        <v>23137.5</v>
      </c>
      <c r="F176" s="37">
        <f t="shared" si="2"/>
        <v>0.75612745098039214</v>
      </c>
    </row>
    <row r="177" spans="1:6" ht="24" x14ac:dyDescent="0.25">
      <c r="A177" s="167" t="s">
        <v>288</v>
      </c>
      <c r="B177" s="168" t="s">
        <v>289</v>
      </c>
      <c r="C177" s="8">
        <v>114000</v>
      </c>
      <c r="E177" s="21">
        <f>E178</f>
        <v>113854.34</v>
      </c>
      <c r="F177" s="35">
        <f t="shared" si="2"/>
        <v>0.99872228070175439</v>
      </c>
    </row>
    <row r="178" spans="1:6" x14ac:dyDescent="0.25">
      <c r="A178" s="169" t="s">
        <v>282</v>
      </c>
      <c r="B178" s="170" t="s">
        <v>283</v>
      </c>
      <c r="C178" s="9">
        <v>114000</v>
      </c>
      <c r="E178" s="22">
        <f>E179</f>
        <v>113854.34</v>
      </c>
      <c r="F178" s="36">
        <f t="shared" si="2"/>
        <v>0.99872228070175439</v>
      </c>
    </row>
    <row r="179" spans="1:6" x14ac:dyDescent="0.25">
      <c r="A179" s="171" t="s">
        <v>284</v>
      </c>
      <c r="B179" s="172" t="s">
        <v>285</v>
      </c>
      <c r="C179" s="10">
        <v>114000</v>
      </c>
      <c r="E179" s="23">
        <v>113854.34</v>
      </c>
      <c r="F179" s="37">
        <f t="shared" si="2"/>
        <v>0.99872228070175439</v>
      </c>
    </row>
    <row r="180" spans="1:6" ht="24" x14ac:dyDescent="0.25">
      <c r="A180" s="167" t="s">
        <v>290</v>
      </c>
      <c r="B180" s="168" t="s">
        <v>291</v>
      </c>
      <c r="C180" s="8">
        <v>33200</v>
      </c>
      <c r="E180" s="21">
        <v>0</v>
      </c>
      <c r="F180" s="35">
        <f t="shared" si="2"/>
        <v>0</v>
      </c>
    </row>
    <row r="181" spans="1:6" x14ac:dyDescent="0.25">
      <c r="A181" s="169" t="s">
        <v>282</v>
      </c>
      <c r="B181" s="170" t="s">
        <v>283</v>
      </c>
      <c r="C181" s="9">
        <v>33200</v>
      </c>
      <c r="E181" s="22">
        <v>0</v>
      </c>
      <c r="F181" s="36">
        <f t="shared" si="2"/>
        <v>0</v>
      </c>
    </row>
    <row r="182" spans="1:6" x14ac:dyDescent="0.25">
      <c r="A182" s="171" t="s">
        <v>284</v>
      </c>
      <c r="B182" s="172" t="s">
        <v>285</v>
      </c>
      <c r="C182" s="10">
        <v>33200</v>
      </c>
      <c r="E182" s="23">
        <v>0</v>
      </c>
      <c r="F182" s="37">
        <f t="shared" si="2"/>
        <v>0</v>
      </c>
    </row>
    <row r="183" spans="1:6" ht="24" x14ac:dyDescent="0.25">
      <c r="A183" s="167" t="s">
        <v>292</v>
      </c>
      <c r="B183" s="168" t="s">
        <v>293</v>
      </c>
      <c r="C183" s="8">
        <v>0</v>
      </c>
      <c r="E183" s="21">
        <v>0</v>
      </c>
      <c r="F183" s="35">
        <v>0</v>
      </c>
    </row>
    <row r="184" spans="1:6" x14ac:dyDescent="0.25">
      <c r="A184" s="169" t="s">
        <v>282</v>
      </c>
      <c r="B184" s="170" t="s">
        <v>283</v>
      </c>
      <c r="C184" s="9">
        <v>0</v>
      </c>
      <c r="E184" s="22">
        <v>0</v>
      </c>
      <c r="F184" s="36">
        <v>0</v>
      </c>
    </row>
    <row r="185" spans="1:6" x14ac:dyDescent="0.25">
      <c r="A185" s="171" t="s">
        <v>284</v>
      </c>
      <c r="B185" s="172" t="s">
        <v>285</v>
      </c>
      <c r="C185" s="10">
        <v>0</v>
      </c>
      <c r="E185" s="23">
        <v>0</v>
      </c>
      <c r="F185" s="37">
        <v>0</v>
      </c>
    </row>
    <row r="186" spans="1:6" ht="24" x14ac:dyDescent="0.25">
      <c r="A186" s="167" t="s">
        <v>294</v>
      </c>
      <c r="B186" s="168" t="s">
        <v>295</v>
      </c>
      <c r="C186" s="8">
        <v>0</v>
      </c>
      <c r="E186" s="21">
        <v>0</v>
      </c>
      <c r="F186" s="35">
        <v>0</v>
      </c>
    </row>
    <row r="187" spans="1:6" x14ac:dyDescent="0.25">
      <c r="A187" s="169" t="s">
        <v>282</v>
      </c>
      <c r="B187" s="170" t="s">
        <v>283</v>
      </c>
      <c r="C187" s="9">
        <v>0</v>
      </c>
      <c r="E187" s="22">
        <v>0</v>
      </c>
      <c r="F187" s="36">
        <v>0</v>
      </c>
    </row>
    <row r="188" spans="1:6" x14ac:dyDescent="0.25">
      <c r="A188" s="171" t="s">
        <v>284</v>
      </c>
      <c r="B188" s="172" t="s">
        <v>285</v>
      </c>
      <c r="C188" s="10">
        <v>0</v>
      </c>
      <c r="E188" s="23">
        <v>0</v>
      </c>
      <c r="F188" s="37">
        <v>0</v>
      </c>
    </row>
    <row r="189" spans="1:6" ht="24" x14ac:dyDescent="0.25">
      <c r="A189" s="167" t="s">
        <v>296</v>
      </c>
      <c r="B189" s="168" t="s">
        <v>297</v>
      </c>
      <c r="C189" s="8">
        <v>15926.75</v>
      </c>
      <c r="E189" s="21">
        <v>0</v>
      </c>
      <c r="F189" s="35">
        <f t="shared" si="2"/>
        <v>0</v>
      </c>
    </row>
    <row r="190" spans="1:6" x14ac:dyDescent="0.25">
      <c r="A190" s="169" t="s">
        <v>282</v>
      </c>
      <c r="B190" s="170" t="s">
        <v>283</v>
      </c>
      <c r="C190" s="9">
        <v>15926.75</v>
      </c>
      <c r="E190" s="22">
        <v>0</v>
      </c>
      <c r="F190" s="36">
        <f t="shared" si="2"/>
        <v>0</v>
      </c>
    </row>
    <row r="191" spans="1:6" x14ac:dyDescent="0.25">
      <c r="A191" s="171" t="s">
        <v>284</v>
      </c>
      <c r="B191" s="172" t="s">
        <v>285</v>
      </c>
      <c r="C191" s="10">
        <v>15926.75</v>
      </c>
      <c r="E191" s="23">
        <v>0</v>
      </c>
      <c r="F191" s="37">
        <f t="shared" si="2"/>
        <v>0</v>
      </c>
    </row>
    <row r="192" spans="1:6" x14ac:dyDescent="0.25">
      <c r="A192" s="165" t="s">
        <v>298</v>
      </c>
      <c r="B192" s="166" t="s">
        <v>299</v>
      </c>
      <c r="C192" s="7">
        <v>49492</v>
      </c>
      <c r="E192" s="20">
        <f>E193+E196+E199+E202</f>
        <v>34709.68</v>
      </c>
      <c r="F192" s="34">
        <f t="shared" si="2"/>
        <v>0.70131900105067491</v>
      </c>
    </row>
    <row r="193" spans="1:6" ht="24" x14ac:dyDescent="0.25">
      <c r="A193" s="167" t="s">
        <v>300</v>
      </c>
      <c r="B193" s="168" t="s">
        <v>301</v>
      </c>
      <c r="C193" s="8">
        <v>46000</v>
      </c>
      <c r="E193" s="21">
        <f>E194</f>
        <v>31881.68</v>
      </c>
      <c r="F193" s="35">
        <f t="shared" si="2"/>
        <v>0.69308000000000003</v>
      </c>
    </row>
    <row r="194" spans="1:6" x14ac:dyDescent="0.25">
      <c r="A194" s="169" t="s">
        <v>26</v>
      </c>
      <c r="B194" s="170" t="s">
        <v>27</v>
      </c>
      <c r="C194" s="9">
        <v>46000</v>
      </c>
      <c r="E194" s="22">
        <f>E195</f>
        <v>31881.68</v>
      </c>
      <c r="F194" s="36">
        <f t="shared" si="2"/>
        <v>0.69308000000000003</v>
      </c>
    </row>
    <row r="195" spans="1:6" x14ac:dyDescent="0.25">
      <c r="A195" s="171" t="s">
        <v>28</v>
      </c>
      <c r="B195" s="172" t="s">
        <v>29</v>
      </c>
      <c r="C195" s="10">
        <v>46000</v>
      </c>
      <c r="E195" s="23">
        <v>31881.68</v>
      </c>
      <c r="F195" s="37">
        <f t="shared" si="2"/>
        <v>0.69308000000000003</v>
      </c>
    </row>
    <row r="196" spans="1:6" ht="24" x14ac:dyDescent="0.25">
      <c r="A196" s="167" t="s">
        <v>302</v>
      </c>
      <c r="B196" s="168" t="s">
        <v>303</v>
      </c>
      <c r="C196" s="8">
        <v>664</v>
      </c>
      <c r="E196" s="21">
        <v>0</v>
      </c>
      <c r="F196" s="35">
        <f t="shared" si="2"/>
        <v>0</v>
      </c>
    </row>
    <row r="197" spans="1:6" x14ac:dyDescent="0.25">
      <c r="A197" s="169" t="s">
        <v>26</v>
      </c>
      <c r="B197" s="170" t="s">
        <v>27</v>
      </c>
      <c r="C197" s="9">
        <v>664</v>
      </c>
      <c r="E197" s="22">
        <v>0</v>
      </c>
      <c r="F197" s="36">
        <f t="shared" si="2"/>
        <v>0</v>
      </c>
    </row>
    <row r="198" spans="1:6" x14ac:dyDescent="0.25">
      <c r="A198" s="171" t="s">
        <v>28</v>
      </c>
      <c r="B198" s="172" t="s">
        <v>29</v>
      </c>
      <c r="C198" s="10">
        <v>664</v>
      </c>
      <c r="E198" s="23">
        <v>0</v>
      </c>
      <c r="F198" s="37">
        <f t="shared" si="2"/>
        <v>0</v>
      </c>
    </row>
    <row r="199" spans="1:6" ht="24" x14ac:dyDescent="0.25">
      <c r="A199" s="167" t="s">
        <v>304</v>
      </c>
      <c r="B199" s="168" t="s">
        <v>305</v>
      </c>
      <c r="C199" s="8">
        <v>1328</v>
      </c>
      <c r="E199" s="21">
        <f>E200</f>
        <v>1328</v>
      </c>
      <c r="F199" s="35">
        <f t="shared" si="2"/>
        <v>1</v>
      </c>
    </row>
    <row r="200" spans="1:6" x14ac:dyDescent="0.25">
      <c r="A200" s="169" t="s">
        <v>26</v>
      </c>
      <c r="B200" s="170" t="s">
        <v>27</v>
      </c>
      <c r="C200" s="9">
        <v>1328</v>
      </c>
      <c r="E200" s="22">
        <f>E201</f>
        <v>1328</v>
      </c>
      <c r="F200" s="36">
        <f t="shared" si="2"/>
        <v>1</v>
      </c>
    </row>
    <row r="201" spans="1:6" x14ac:dyDescent="0.25">
      <c r="A201" s="171" t="s">
        <v>306</v>
      </c>
      <c r="B201" s="172" t="s">
        <v>307</v>
      </c>
      <c r="C201" s="10">
        <v>1328</v>
      </c>
      <c r="E201" s="23">
        <v>1328</v>
      </c>
      <c r="F201" s="37">
        <f t="shared" si="2"/>
        <v>1</v>
      </c>
    </row>
    <row r="202" spans="1:6" ht="24" x14ac:dyDescent="0.25">
      <c r="A202" s="167" t="s">
        <v>308</v>
      </c>
      <c r="B202" s="168" t="s">
        <v>309</v>
      </c>
      <c r="C202" s="8">
        <v>1500</v>
      </c>
      <c r="E202" s="21">
        <f>E203</f>
        <v>1500</v>
      </c>
      <c r="F202" s="35">
        <f t="shared" si="2"/>
        <v>1</v>
      </c>
    </row>
    <row r="203" spans="1:6" x14ac:dyDescent="0.25">
      <c r="A203" s="169" t="s">
        <v>26</v>
      </c>
      <c r="B203" s="170" t="s">
        <v>27</v>
      </c>
      <c r="C203" s="9">
        <v>1500</v>
      </c>
      <c r="E203" s="22">
        <f>E204</f>
        <v>1500</v>
      </c>
      <c r="F203" s="36">
        <f>E203/C203</f>
        <v>1</v>
      </c>
    </row>
    <row r="204" spans="1:6" x14ac:dyDescent="0.25">
      <c r="A204" s="171" t="s">
        <v>28</v>
      </c>
      <c r="B204" s="172" t="s">
        <v>29</v>
      </c>
      <c r="C204" s="10">
        <v>1500</v>
      </c>
      <c r="E204" s="23">
        <v>1500</v>
      </c>
      <c r="F204" s="37">
        <f>E204/C204</f>
        <v>1</v>
      </c>
    </row>
    <row r="205" spans="1:6" x14ac:dyDescent="0.25">
      <c r="A205" s="165" t="s">
        <v>310</v>
      </c>
      <c r="B205" s="166" t="s">
        <v>311</v>
      </c>
      <c r="C205" s="7">
        <v>294469</v>
      </c>
      <c r="E205" s="20">
        <f>E206+E209+E212+E215+E218+E221+E224+E227+E230+E233</f>
        <v>243453.2</v>
      </c>
      <c r="F205" s="34">
        <f t="shared" si="2"/>
        <v>0.82675324057880462</v>
      </c>
    </row>
    <row r="206" spans="1:6" ht="24" x14ac:dyDescent="0.25">
      <c r="A206" s="167" t="s">
        <v>312</v>
      </c>
      <c r="B206" s="168" t="s">
        <v>313</v>
      </c>
      <c r="C206" s="8">
        <v>46460</v>
      </c>
      <c r="E206" s="21">
        <f>E207</f>
        <v>30475.42</v>
      </c>
      <c r="F206" s="35">
        <f t="shared" si="2"/>
        <v>0.6559496340938441</v>
      </c>
    </row>
    <row r="207" spans="1:6" x14ac:dyDescent="0.25">
      <c r="A207" s="169" t="s">
        <v>119</v>
      </c>
      <c r="B207" s="170" t="s">
        <v>120</v>
      </c>
      <c r="C207" s="9">
        <v>46460</v>
      </c>
      <c r="E207" s="22">
        <f>E208</f>
        <v>30475.42</v>
      </c>
      <c r="F207" s="36">
        <f t="shared" si="2"/>
        <v>0.6559496340938441</v>
      </c>
    </row>
    <row r="208" spans="1:6" x14ac:dyDescent="0.25">
      <c r="A208" s="171" t="s">
        <v>125</v>
      </c>
      <c r="B208" s="172" t="s">
        <v>126</v>
      </c>
      <c r="C208" s="10">
        <v>46460</v>
      </c>
      <c r="E208" s="23">
        <v>30475.42</v>
      </c>
      <c r="F208" s="37">
        <f t="shared" ref="F208:F271" si="3">E208/C208</f>
        <v>0.6559496340938441</v>
      </c>
    </row>
    <row r="209" spans="1:6" ht="24" x14ac:dyDescent="0.25">
      <c r="A209" s="167" t="s">
        <v>314</v>
      </c>
      <c r="B209" s="168" t="s">
        <v>315</v>
      </c>
      <c r="C209" s="8">
        <v>20000</v>
      </c>
      <c r="E209" s="21">
        <f>E210</f>
        <v>10271.39</v>
      </c>
      <c r="F209" s="35">
        <f t="shared" si="3"/>
        <v>0.51356950000000001</v>
      </c>
    </row>
    <row r="210" spans="1:6" x14ac:dyDescent="0.25">
      <c r="A210" s="169" t="s">
        <v>119</v>
      </c>
      <c r="B210" s="170" t="s">
        <v>120</v>
      </c>
      <c r="C210" s="9">
        <v>20000</v>
      </c>
      <c r="E210" s="22">
        <f>E211</f>
        <v>10271.39</v>
      </c>
      <c r="F210" s="36">
        <f t="shared" si="3"/>
        <v>0.51356950000000001</v>
      </c>
    </row>
    <row r="211" spans="1:6" x14ac:dyDescent="0.25">
      <c r="A211" s="171" t="s">
        <v>125</v>
      </c>
      <c r="B211" s="172" t="s">
        <v>126</v>
      </c>
      <c r="C211" s="10">
        <v>20000</v>
      </c>
      <c r="E211" s="23">
        <v>10271.39</v>
      </c>
      <c r="F211" s="37">
        <f t="shared" si="3"/>
        <v>0.51356950000000001</v>
      </c>
    </row>
    <row r="212" spans="1:6" ht="24" x14ac:dyDescent="0.25">
      <c r="A212" s="167" t="s">
        <v>316</v>
      </c>
      <c r="B212" s="168" t="s">
        <v>317</v>
      </c>
      <c r="C212" s="8">
        <v>125000</v>
      </c>
      <c r="E212" s="21">
        <f>E213</f>
        <v>113989.09</v>
      </c>
      <c r="F212" s="35">
        <f t="shared" si="3"/>
        <v>0.91191272000000001</v>
      </c>
    </row>
    <row r="213" spans="1:6" x14ac:dyDescent="0.25">
      <c r="A213" s="169" t="s">
        <v>119</v>
      </c>
      <c r="B213" s="170" t="s">
        <v>120</v>
      </c>
      <c r="C213" s="9">
        <v>125000</v>
      </c>
      <c r="E213" s="22">
        <f>E214</f>
        <v>113989.09</v>
      </c>
      <c r="F213" s="36">
        <f t="shared" si="3"/>
        <v>0.91191272000000001</v>
      </c>
    </row>
    <row r="214" spans="1:6" x14ac:dyDescent="0.25">
      <c r="A214" s="171" t="s">
        <v>125</v>
      </c>
      <c r="B214" s="172" t="s">
        <v>126</v>
      </c>
      <c r="C214" s="10">
        <v>125000</v>
      </c>
      <c r="E214" s="23">
        <v>113989.09</v>
      </c>
      <c r="F214" s="37">
        <f t="shared" si="3"/>
        <v>0.91191272000000001</v>
      </c>
    </row>
    <row r="215" spans="1:6" ht="24" x14ac:dyDescent="0.25">
      <c r="A215" s="167" t="s">
        <v>318</v>
      </c>
      <c r="B215" s="168" t="s">
        <v>319</v>
      </c>
      <c r="C215" s="8">
        <v>19618</v>
      </c>
      <c r="E215" s="21">
        <f>E216</f>
        <v>9073.7199999999993</v>
      </c>
      <c r="F215" s="35">
        <f t="shared" si="3"/>
        <v>0.46252013457029256</v>
      </c>
    </row>
    <row r="216" spans="1:6" x14ac:dyDescent="0.25">
      <c r="A216" s="169" t="s">
        <v>119</v>
      </c>
      <c r="B216" s="170" t="s">
        <v>120</v>
      </c>
      <c r="C216" s="9">
        <v>19618</v>
      </c>
      <c r="E216" s="22">
        <f>E217</f>
        <v>9073.7199999999993</v>
      </c>
      <c r="F216" s="36">
        <f t="shared" si="3"/>
        <v>0.46252013457029256</v>
      </c>
    </row>
    <row r="217" spans="1:6" x14ac:dyDescent="0.25">
      <c r="A217" s="171" t="s">
        <v>125</v>
      </c>
      <c r="B217" s="172" t="s">
        <v>126</v>
      </c>
      <c r="C217" s="10">
        <v>19618</v>
      </c>
      <c r="E217" s="23">
        <v>9073.7199999999993</v>
      </c>
      <c r="F217" s="37">
        <f t="shared" si="3"/>
        <v>0.46252013457029256</v>
      </c>
    </row>
    <row r="218" spans="1:6" ht="24" x14ac:dyDescent="0.25">
      <c r="A218" s="167" t="s">
        <v>320</v>
      </c>
      <c r="B218" s="168" t="s">
        <v>321</v>
      </c>
      <c r="C218" s="8">
        <v>1000</v>
      </c>
      <c r="E218" s="21">
        <v>0</v>
      </c>
      <c r="F218" s="35">
        <f t="shared" si="3"/>
        <v>0</v>
      </c>
    </row>
    <row r="219" spans="1:6" x14ac:dyDescent="0.25">
      <c r="A219" s="169" t="s">
        <v>119</v>
      </c>
      <c r="B219" s="170" t="s">
        <v>120</v>
      </c>
      <c r="C219" s="9">
        <v>1000</v>
      </c>
      <c r="E219" s="22">
        <v>0</v>
      </c>
      <c r="F219" s="36">
        <f t="shared" si="3"/>
        <v>0</v>
      </c>
    </row>
    <row r="220" spans="1:6" x14ac:dyDescent="0.25">
      <c r="A220" s="171" t="s">
        <v>125</v>
      </c>
      <c r="B220" s="172" t="s">
        <v>126</v>
      </c>
      <c r="C220" s="10">
        <v>1000</v>
      </c>
      <c r="E220" s="23">
        <v>0</v>
      </c>
      <c r="F220" s="37">
        <f t="shared" si="3"/>
        <v>0</v>
      </c>
    </row>
    <row r="221" spans="1:6" ht="24" x14ac:dyDescent="0.25">
      <c r="A221" s="167" t="s">
        <v>322</v>
      </c>
      <c r="B221" s="168" t="s">
        <v>323</v>
      </c>
      <c r="C221" s="8">
        <v>1991</v>
      </c>
      <c r="E221" s="43">
        <f>E222</f>
        <v>425.63</v>
      </c>
      <c r="F221" s="35">
        <f t="shared" si="3"/>
        <v>0.21377699648417881</v>
      </c>
    </row>
    <row r="222" spans="1:6" x14ac:dyDescent="0.25">
      <c r="A222" s="169" t="s">
        <v>119</v>
      </c>
      <c r="B222" s="170" t="s">
        <v>120</v>
      </c>
      <c r="C222" s="9">
        <v>1991</v>
      </c>
      <c r="E222" s="22">
        <f>E223</f>
        <v>425.63</v>
      </c>
      <c r="F222" s="36">
        <f t="shared" si="3"/>
        <v>0.21377699648417881</v>
      </c>
    </row>
    <row r="223" spans="1:6" x14ac:dyDescent="0.25">
      <c r="A223" s="171" t="s">
        <v>125</v>
      </c>
      <c r="B223" s="172" t="s">
        <v>126</v>
      </c>
      <c r="C223" s="10">
        <v>1991</v>
      </c>
      <c r="E223" s="23">
        <v>425.63</v>
      </c>
      <c r="F223" s="37">
        <f t="shared" si="3"/>
        <v>0.21377699648417881</v>
      </c>
    </row>
    <row r="224" spans="1:6" ht="24" x14ac:dyDescent="0.25">
      <c r="A224" s="167" t="s">
        <v>324</v>
      </c>
      <c r="B224" s="168" t="s">
        <v>325</v>
      </c>
      <c r="C224" s="8">
        <v>3400</v>
      </c>
      <c r="E224" s="21">
        <f>E225</f>
        <v>3012.9</v>
      </c>
      <c r="F224" s="35">
        <f t="shared" si="3"/>
        <v>0.8861470588235294</v>
      </c>
    </row>
    <row r="225" spans="1:6" x14ac:dyDescent="0.25">
      <c r="A225" s="169" t="s">
        <v>119</v>
      </c>
      <c r="B225" s="170" t="s">
        <v>120</v>
      </c>
      <c r="C225" s="9">
        <v>3400</v>
      </c>
      <c r="E225" s="22">
        <f>E226</f>
        <v>3012.9</v>
      </c>
      <c r="F225" s="36">
        <f t="shared" si="3"/>
        <v>0.8861470588235294</v>
      </c>
    </row>
    <row r="226" spans="1:6" x14ac:dyDescent="0.25">
      <c r="A226" s="171" t="s">
        <v>125</v>
      </c>
      <c r="B226" s="172" t="s">
        <v>126</v>
      </c>
      <c r="C226" s="10">
        <v>3400</v>
      </c>
      <c r="E226" s="23">
        <v>3012.9</v>
      </c>
      <c r="F226" s="37">
        <f t="shared" si="3"/>
        <v>0.8861470588235294</v>
      </c>
    </row>
    <row r="227" spans="1:6" ht="24" x14ac:dyDescent="0.25">
      <c r="A227" s="167" t="s">
        <v>326</v>
      </c>
      <c r="B227" s="168" t="s">
        <v>327</v>
      </c>
      <c r="C227" s="8">
        <v>35000</v>
      </c>
      <c r="E227" s="21">
        <f>E228</f>
        <v>34996.5</v>
      </c>
      <c r="F227" s="35">
        <f t="shared" si="3"/>
        <v>0.99990000000000001</v>
      </c>
    </row>
    <row r="228" spans="1:6" x14ac:dyDescent="0.25">
      <c r="A228" s="169" t="s">
        <v>247</v>
      </c>
      <c r="B228" s="170" t="s">
        <v>248</v>
      </c>
      <c r="C228" s="9">
        <v>35000</v>
      </c>
      <c r="E228" s="22">
        <f>E229</f>
        <v>34996.5</v>
      </c>
      <c r="F228" s="36">
        <f t="shared" si="3"/>
        <v>0.99990000000000001</v>
      </c>
    </row>
    <row r="229" spans="1:6" x14ac:dyDescent="0.25">
      <c r="A229" s="171" t="s">
        <v>328</v>
      </c>
      <c r="B229" s="172" t="s">
        <v>329</v>
      </c>
      <c r="C229" s="10">
        <v>35000</v>
      </c>
      <c r="E229" s="23">
        <v>34996.5</v>
      </c>
      <c r="F229" s="37">
        <f t="shared" si="3"/>
        <v>0.99990000000000001</v>
      </c>
    </row>
    <row r="230" spans="1:6" ht="24" x14ac:dyDescent="0.25">
      <c r="A230" s="167" t="s">
        <v>330</v>
      </c>
      <c r="B230" s="168" t="s">
        <v>331</v>
      </c>
      <c r="C230" s="8">
        <v>0</v>
      </c>
      <c r="E230" s="21">
        <v>0</v>
      </c>
      <c r="F230" s="35">
        <v>0</v>
      </c>
    </row>
    <row r="231" spans="1:6" x14ac:dyDescent="0.25">
      <c r="A231" s="169" t="s">
        <v>247</v>
      </c>
      <c r="B231" s="170" t="s">
        <v>248</v>
      </c>
      <c r="C231" s="9">
        <v>0</v>
      </c>
      <c r="E231" s="22">
        <v>0</v>
      </c>
      <c r="F231" s="36">
        <v>0</v>
      </c>
    </row>
    <row r="232" spans="1:6" x14ac:dyDescent="0.25">
      <c r="A232" s="171" t="s">
        <v>253</v>
      </c>
      <c r="B232" s="172" t="s">
        <v>254</v>
      </c>
      <c r="C232" s="10">
        <v>0</v>
      </c>
      <c r="E232" s="23">
        <v>0</v>
      </c>
      <c r="F232" s="37">
        <v>0</v>
      </c>
    </row>
    <row r="233" spans="1:6" ht="24" x14ac:dyDescent="0.25">
      <c r="A233" s="167" t="s">
        <v>332</v>
      </c>
      <c r="B233" s="168" t="s">
        <v>333</v>
      </c>
      <c r="C233" s="8">
        <v>42000</v>
      </c>
      <c r="E233" s="21">
        <f>E234</f>
        <v>41208.550000000003</v>
      </c>
      <c r="F233" s="35">
        <f t="shared" si="3"/>
        <v>0.98115595238095243</v>
      </c>
    </row>
    <row r="234" spans="1:6" x14ac:dyDescent="0.25">
      <c r="A234" s="169" t="s">
        <v>247</v>
      </c>
      <c r="B234" s="170" t="s">
        <v>248</v>
      </c>
      <c r="C234" s="9">
        <v>42000</v>
      </c>
      <c r="E234" s="22">
        <f>E235</f>
        <v>41208.550000000003</v>
      </c>
      <c r="F234" s="36">
        <f t="shared" si="3"/>
        <v>0.98115595238095243</v>
      </c>
    </row>
    <row r="235" spans="1:6" x14ac:dyDescent="0.25">
      <c r="A235" s="171" t="s">
        <v>253</v>
      </c>
      <c r="B235" s="172" t="s">
        <v>254</v>
      </c>
      <c r="C235" s="10">
        <v>42000</v>
      </c>
      <c r="E235" s="23">
        <v>41208.550000000003</v>
      </c>
      <c r="F235" s="37">
        <f t="shared" si="3"/>
        <v>0.98115595238095243</v>
      </c>
    </row>
    <row r="236" spans="1:6" x14ac:dyDescent="0.25">
      <c r="A236" s="165" t="s">
        <v>334</v>
      </c>
      <c r="B236" s="166" t="s">
        <v>335</v>
      </c>
      <c r="C236" s="7">
        <v>37826</v>
      </c>
      <c r="E236" s="20">
        <f>E237+E240</f>
        <v>3896.29</v>
      </c>
      <c r="F236" s="34">
        <f t="shared" si="3"/>
        <v>0.10300560461058531</v>
      </c>
    </row>
    <row r="237" spans="1:6" ht="24" x14ac:dyDescent="0.25">
      <c r="A237" s="167" t="s">
        <v>336</v>
      </c>
      <c r="B237" s="168" t="s">
        <v>337</v>
      </c>
      <c r="C237" s="8">
        <v>4645</v>
      </c>
      <c r="E237" s="21">
        <f>E238</f>
        <v>2287.7600000000002</v>
      </c>
      <c r="F237" s="35">
        <f t="shared" si="3"/>
        <v>0.49252099031216368</v>
      </c>
    </row>
    <row r="238" spans="1:6" x14ac:dyDescent="0.25">
      <c r="A238" s="169" t="s">
        <v>338</v>
      </c>
      <c r="B238" s="170" t="s">
        <v>339</v>
      </c>
      <c r="C238" s="9">
        <v>4645</v>
      </c>
      <c r="E238" s="22">
        <f>E239</f>
        <v>2287.7600000000002</v>
      </c>
      <c r="F238" s="36">
        <f t="shared" si="3"/>
        <v>0.49252099031216368</v>
      </c>
    </row>
    <row r="239" spans="1:6" x14ac:dyDescent="0.25">
      <c r="A239" s="171" t="s">
        <v>340</v>
      </c>
      <c r="B239" s="172" t="s">
        <v>341</v>
      </c>
      <c r="C239" s="10">
        <v>4645</v>
      </c>
      <c r="E239" s="23">
        <v>2287.7600000000002</v>
      </c>
      <c r="F239" s="37">
        <f t="shared" si="3"/>
        <v>0.49252099031216368</v>
      </c>
    </row>
    <row r="240" spans="1:6" ht="24" x14ac:dyDescent="0.25">
      <c r="A240" s="167" t="s">
        <v>342</v>
      </c>
      <c r="B240" s="168" t="s">
        <v>343</v>
      </c>
      <c r="C240" s="8">
        <v>33181</v>
      </c>
      <c r="E240" s="21">
        <f>E241</f>
        <v>1608.53</v>
      </c>
      <c r="F240" s="35">
        <f t="shared" si="3"/>
        <v>4.8477441909526534E-2</v>
      </c>
    </row>
    <row r="241" spans="1:6" x14ac:dyDescent="0.25">
      <c r="A241" s="169" t="s">
        <v>344</v>
      </c>
      <c r="B241" s="170" t="s">
        <v>345</v>
      </c>
      <c r="C241" s="9">
        <v>33181</v>
      </c>
      <c r="E241" s="22">
        <f>E242</f>
        <v>1608.53</v>
      </c>
      <c r="F241" s="36">
        <f t="shared" si="3"/>
        <v>4.8477441909526534E-2</v>
      </c>
    </row>
    <row r="242" spans="1:6" x14ac:dyDescent="0.25">
      <c r="A242" s="171" t="s">
        <v>346</v>
      </c>
      <c r="B242" s="172" t="s">
        <v>347</v>
      </c>
      <c r="C242" s="10">
        <v>33181</v>
      </c>
      <c r="E242" s="23">
        <v>1608.53</v>
      </c>
      <c r="F242" s="37">
        <f t="shared" si="3"/>
        <v>4.8477441909526534E-2</v>
      </c>
    </row>
    <row r="243" spans="1:6" x14ac:dyDescent="0.25">
      <c r="A243" s="165" t="s">
        <v>348</v>
      </c>
      <c r="B243" s="166" t="s">
        <v>349</v>
      </c>
      <c r="C243" s="7">
        <v>62355</v>
      </c>
      <c r="E243" s="20">
        <f>E244+E247+E250+E253+E256+E259</f>
        <v>55306.25</v>
      </c>
      <c r="F243" s="34">
        <f t="shared" si="3"/>
        <v>0.88695774196135035</v>
      </c>
    </row>
    <row r="244" spans="1:6" ht="24" x14ac:dyDescent="0.25">
      <c r="A244" s="167" t="s">
        <v>350</v>
      </c>
      <c r="B244" s="168" t="s">
        <v>351</v>
      </c>
      <c r="C244" s="8">
        <v>2791</v>
      </c>
      <c r="E244" s="21">
        <f>E245</f>
        <v>1995.14</v>
      </c>
      <c r="F244" s="35">
        <f t="shared" si="3"/>
        <v>0.71484772482981018</v>
      </c>
    </row>
    <row r="245" spans="1:6" x14ac:dyDescent="0.25">
      <c r="A245" s="169" t="s">
        <v>26</v>
      </c>
      <c r="B245" s="170" t="s">
        <v>27</v>
      </c>
      <c r="C245" s="9">
        <v>2791</v>
      </c>
      <c r="E245" s="22">
        <f>E246</f>
        <v>1995.14</v>
      </c>
      <c r="F245" s="36">
        <f t="shared" si="3"/>
        <v>0.71484772482981018</v>
      </c>
    </row>
    <row r="246" spans="1:6" x14ac:dyDescent="0.25">
      <c r="A246" s="171" t="s">
        <v>306</v>
      </c>
      <c r="B246" s="172" t="s">
        <v>307</v>
      </c>
      <c r="C246" s="10">
        <v>2791</v>
      </c>
      <c r="E246" s="23">
        <v>1995.14</v>
      </c>
      <c r="F246" s="37">
        <f t="shared" si="3"/>
        <v>0.71484772482981018</v>
      </c>
    </row>
    <row r="247" spans="1:6" ht="24" x14ac:dyDescent="0.25">
      <c r="A247" s="167" t="s">
        <v>352</v>
      </c>
      <c r="B247" s="168" t="s">
        <v>353</v>
      </c>
      <c r="C247" s="8">
        <v>11291</v>
      </c>
      <c r="E247" s="21">
        <f>E248</f>
        <v>11088.87</v>
      </c>
      <c r="F247" s="35">
        <f t="shared" si="3"/>
        <v>0.98209813125498191</v>
      </c>
    </row>
    <row r="248" spans="1:6" x14ac:dyDescent="0.25">
      <c r="A248" s="169" t="s">
        <v>26</v>
      </c>
      <c r="B248" s="170" t="s">
        <v>27</v>
      </c>
      <c r="C248" s="9">
        <v>11291</v>
      </c>
      <c r="E248" s="22">
        <f>E249</f>
        <v>11088.87</v>
      </c>
      <c r="F248" s="36">
        <f t="shared" si="3"/>
        <v>0.98209813125498191</v>
      </c>
    </row>
    <row r="249" spans="1:6" x14ac:dyDescent="0.25">
      <c r="A249" s="171" t="s">
        <v>306</v>
      </c>
      <c r="B249" s="172" t="s">
        <v>307</v>
      </c>
      <c r="C249" s="10">
        <v>11291</v>
      </c>
      <c r="E249" s="23">
        <v>11088.87</v>
      </c>
      <c r="F249" s="37">
        <f t="shared" si="3"/>
        <v>0.98209813125498191</v>
      </c>
    </row>
    <row r="250" spans="1:6" ht="24" x14ac:dyDescent="0.25">
      <c r="A250" s="167" t="s">
        <v>354</v>
      </c>
      <c r="B250" s="168" t="s">
        <v>355</v>
      </c>
      <c r="C250" s="8">
        <v>4000</v>
      </c>
      <c r="E250" s="21">
        <f>E251</f>
        <v>1583.61</v>
      </c>
      <c r="F250" s="35">
        <f t="shared" si="3"/>
        <v>0.39590249999999999</v>
      </c>
    </row>
    <row r="251" spans="1:6" x14ac:dyDescent="0.25">
      <c r="A251" s="169" t="s">
        <v>26</v>
      </c>
      <c r="B251" s="170" t="s">
        <v>27</v>
      </c>
      <c r="C251" s="9">
        <v>4000</v>
      </c>
      <c r="E251" s="22">
        <f>E252</f>
        <v>1583.61</v>
      </c>
      <c r="F251" s="36">
        <f t="shared" si="3"/>
        <v>0.39590249999999999</v>
      </c>
    </row>
    <row r="252" spans="1:6" x14ac:dyDescent="0.25">
      <c r="A252" s="171" t="s">
        <v>306</v>
      </c>
      <c r="B252" s="172" t="s">
        <v>307</v>
      </c>
      <c r="C252" s="10">
        <v>4000</v>
      </c>
      <c r="E252" s="23">
        <v>1583.61</v>
      </c>
      <c r="F252" s="37">
        <f t="shared" si="3"/>
        <v>0.39590249999999999</v>
      </c>
    </row>
    <row r="253" spans="1:6" ht="24" x14ac:dyDescent="0.25">
      <c r="A253" s="167" t="s">
        <v>356</v>
      </c>
      <c r="B253" s="168" t="s">
        <v>357</v>
      </c>
      <c r="C253" s="8">
        <v>23000</v>
      </c>
      <c r="E253" s="21">
        <f>E254</f>
        <v>22920</v>
      </c>
      <c r="F253" s="35">
        <f t="shared" si="3"/>
        <v>0.99652173913043474</v>
      </c>
    </row>
    <row r="254" spans="1:6" x14ac:dyDescent="0.25">
      <c r="A254" s="169" t="s">
        <v>358</v>
      </c>
      <c r="B254" s="170" t="s">
        <v>359</v>
      </c>
      <c r="C254" s="9">
        <v>23000</v>
      </c>
      <c r="E254" s="22">
        <f>E255</f>
        <v>22920</v>
      </c>
      <c r="F254" s="36">
        <f t="shared" si="3"/>
        <v>0.99652173913043474</v>
      </c>
    </row>
    <row r="255" spans="1:6" x14ac:dyDescent="0.25">
      <c r="A255" s="171" t="s">
        <v>360</v>
      </c>
      <c r="B255" s="172" t="s">
        <v>357</v>
      </c>
      <c r="C255" s="10">
        <v>23000</v>
      </c>
      <c r="E255" s="23">
        <v>22920</v>
      </c>
      <c r="F255" s="37">
        <f t="shared" si="3"/>
        <v>0.99652173913043474</v>
      </c>
    </row>
    <row r="256" spans="1:6" ht="24" x14ac:dyDescent="0.25">
      <c r="A256" s="167" t="s">
        <v>361</v>
      </c>
      <c r="B256" s="168" t="s">
        <v>362</v>
      </c>
      <c r="C256" s="8">
        <v>5973</v>
      </c>
      <c r="E256" s="21">
        <f>E257</f>
        <v>2418.63</v>
      </c>
      <c r="F256" s="35">
        <f t="shared" si="3"/>
        <v>0.40492717227523861</v>
      </c>
    </row>
    <row r="257" spans="1:6" x14ac:dyDescent="0.25">
      <c r="A257" s="169" t="s">
        <v>358</v>
      </c>
      <c r="B257" s="170" t="s">
        <v>359</v>
      </c>
      <c r="C257" s="9">
        <v>5973</v>
      </c>
      <c r="E257" s="22">
        <f>E258</f>
        <v>2418.63</v>
      </c>
      <c r="F257" s="36">
        <f t="shared" si="3"/>
        <v>0.40492717227523861</v>
      </c>
    </row>
    <row r="258" spans="1:6" x14ac:dyDescent="0.25">
      <c r="A258" s="171" t="s">
        <v>363</v>
      </c>
      <c r="B258" s="172" t="s">
        <v>364</v>
      </c>
      <c r="C258" s="10">
        <v>5973</v>
      </c>
      <c r="E258" s="23">
        <v>2418.63</v>
      </c>
      <c r="F258" s="37">
        <f t="shared" si="3"/>
        <v>0.40492717227523861</v>
      </c>
    </row>
    <row r="259" spans="1:6" ht="24" x14ac:dyDescent="0.25">
      <c r="A259" s="167" t="s">
        <v>365</v>
      </c>
      <c r="B259" s="168" t="s">
        <v>366</v>
      </c>
      <c r="C259" s="8">
        <v>15300</v>
      </c>
      <c r="E259" s="21">
        <f>E260</f>
        <v>15300</v>
      </c>
      <c r="F259" s="35">
        <f t="shared" si="3"/>
        <v>1</v>
      </c>
    </row>
    <row r="260" spans="1:6" x14ac:dyDescent="0.25">
      <c r="A260" s="169" t="s">
        <v>26</v>
      </c>
      <c r="B260" s="170" t="s">
        <v>27</v>
      </c>
      <c r="C260" s="9">
        <v>15300</v>
      </c>
      <c r="E260" s="22">
        <f>E261</f>
        <v>15300</v>
      </c>
      <c r="F260" s="36">
        <f t="shared" si="3"/>
        <v>1</v>
      </c>
    </row>
    <row r="261" spans="1:6" x14ac:dyDescent="0.25">
      <c r="A261" s="171" t="s">
        <v>306</v>
      </c>
      <c r="B261" s="172" t="s">
        <v>307</v>
      </c>
      <c r="C261" s="10">
        <v>15300</v>
      </c>
      <c r="E261" s="23">
        <v>15300</v>
      </c>
      <c r="F261" s="37">
        <f t="shared" si="3"/>
        <v>1</v>
      </c>
    </row>
    <row r="262" spans="1:6" x14ac:dyDescent="0.25">
      <c r="A262" s="165" t="s">
        <v>367</v>
      </c>
      <c r="B262" s="166" t="s">
        <v>368</v>
      </c>
      <c r="C262" s="7">
        <v>37600</v>
      </c>
      <c r="E262" s="20">
        <f>E263+E266+E269</f>
        <v>30865.89</v>
      </c>
      <c r="F262" s="34">
        <f t="shared" si="3"/>
        <v>0.82090132978723407</v>
      </c>
    </row>
    <row r="263" spans="1:6" ht="24" x14ac:dyDescent="0.25">
      <c r="A263" s="167" t="s">
        <v>369</v>
      </c>
      <c r="B263" s="168" t="s">
        <v>370</v>
      </c>
      <c r="C263" s="8">
        <v>23600</v>
      </c>
      <c r="E263" s="21">
        <f>E264</f>
        <v>20502.919999999998</v>
      </c>
      <c r="F263" s="35">
        <f t="shared" si="3"/>
        <v>0.86876779661016945</v>
      </c>
    </row>
    <row r="264" spans="1:6" x14ac:dyDescent="0.25">
      <c r="A264" s="169" t="s">
        <v>358</v>
      </c>
      <c r="B264" s="170" t="s">
        <v>359</v>
      </c>
      <c r="C264" s="9">
        <v>23600</v>
      </c>
      <c r="E264" s="22">
        <f>E265</f>
        <v>20502.919999999998</v>
      </c>
      <c r="F264" s="36">
        <f t="shared" si="3"/>
        <v>0.86876779661016945</v>
      </c>
    </row>
    <row r="265" spans="1:6" x14ac:dyDescent="0.25">
      <c r="A265" s="171" t="s">
        <v>371</v>
      </c>
      <c r="B265" s="172" t="s">
        <v>372</v>
      </c>
      <c r="C265" s="10">
        <v>23600</v>
      </c>
      <c r="E265" s="23">
        <v>20502.919999999998</v>
      </c>
      <c r="F265" s="37">
        <f t="shared" si="3"/>
        <v>0.86876779661016945</v>
      </c>
    </row>
    <row r="266" spans="1:6" ht="24" x14ac:dyDescent="0.25">
      <c r="A266" s="167" t="s">
        <v>373</v>
      </c>
      <c r="B266" s="168" t="s">
        <v>374</v>
      </c>
      <c r="C266" s="8">
        <v>8000</v>
      </c>
      <c r="E266" s="21">
        <f>E267</f>
        <v>6636.25</v>
      </c>
      <c r="F266" s="35">
        <f t="shared" si="3"/>
        <v>0.82953125000000005</v>
      </c>
    </row>
    <row r="267" spans="1:6" x14ac:dyDescent="0.25">
      <c r="A267" s="169" t="s">
        <v>358</v>
      </c>
      <c r="B267" s="170" t="s">
        <v>359</v>
      </c>
      <c r="C267" s="9">
        <v>8000</v>
      </c>
      <c r="E267" s="22">
        <f>E268</f>
        <v>6636.25</v>
      </c>
      <c r="F267" s="36">
        <f t="shared" si="3"/>
        <v>0.82953125000000005</v>
      </c>
    </row>
    <row r="268" spans="1:6" x14ac:dyDescent="0.25">
      <c r="A268" s="171" t="s">
        <v>371</v>
      </c>
      <c r="B268" s="172" t="s">
        <v>372</v>
      </c>
      <c r="C268" s="10">
        <v>8000</v>
      </c>
      <c r="E268" s="23">
        <v>6636.25</v>
      </c>
      <c r="F268" s="37">
        <f t="shared" si="3"/>
        <v>0.82953125000000005</v>
      </c>
    </row>
    <row r="269" spans="1:6" ht="24" x14ac:dyDescent="0.25">
      <c r="A269" s="167" t="s">
        <v>375</v>
      </c>
      <c r="B269" s="168" t="s">
        <v>376</v>
      </c>
      <c r="C269" s="8">
        <v>6000</v>
      </c>
      <c r="E269" s="21">
        <f>E270</f>
        <v>3726.72</v>
      </c>
      <c r="F269" s="35">
        <f t="shared" si="3"/>
        <v>0.62112000000000001</v>
      </c>
    </row>
    <row r="270" spans="1:6" x14ac:dyDescent="0.25">
      <c r="A270" s="169" t="s">
        <v>358</v>
      </c>
      <c r="B270" s="170" t="s">
        <v>359</v>
      </c>
      <c r="C270" s="9">
        <v>6000</v>
      </c>
      <c r="E270" s="22">
        <f>E271</f>
        <v>3726.72</v>
      </c>
      <c r="F270" s="36">
        <f t="shared" si="3"/>
        <v>0.62112000000000001</v>
      </c>
    </row>
    <row r="271" spans="1:6" x14ac:dyDescent="0.25">
      <c r="A271" s="171" t="s">
        <v>371</v>
      </c>
      <c r="B271" s="172" t="s">
        <v>372</v>
      </c>
      <c r="C271" s="10">
        <v>6000</v>
      </c>
      <c r="E271" s="23">
        <v>3726.72</v>
      </c>
      <c r="F271" s="37">
        <f t="shared" si="3"/>
        <v>0.62112000000000001</v>
      </c>
    </row>
    <row r="272" spans="1:6" x14ac:dyDescent="0.25">
      <c r="A272" s="165" t="s">
        <v>377</v>
      </c>
      <c r="B272" s="166" t="s">
        <v>378</v>
      </c>
      <c r="C272" s="7">
        <v>45128.68</v>
      </c>
      <c r="E272" s="20">
        <f>E273+E276+E279+E282</f>
        <v>44100.68</v>
      </c>
      <c r="F272" s="34">
        <f t="shared" ref="F272:F335" si="4">E272/C272</f>
        <v>0.97722069424587643</v>
      </c>
    </row>
    <row r="273" spans="1:6" ht="24" x14ac:dyDescent="0.25">
      <c r="A273" s="167" t="s">
        <v>379</v>
      </c>
      <c r="B273" s="168" t="s">
        <v>380</v>
      </c>
      <c r="C273" s="8">
        <v>38489.68</v>
      </c>
      <c r="E273" s="21">
        <f>E274</f>
        <v>38489.68</v>
      </c>
      <c r="F273" s="35">
        <f t="shared" si="4"/>
        <v>1</v>
      </c>
    </row>
    <row r="274" spans="1:6" x14ac:dyDescent="0.25">
      <c r="A274" s="169" t="s">
        <v>26</v>
      </c>
      <c r="B274" s="170" t="s">
        <v>27</v>
      </c>
      <c r="C274" s="9">
        <v>38489.68</v>
      </c>
      <c r="E274" s="22">
        <f>E275</f>
        <v>38489.68</v>
      </c>
      <c r="F274" s="36">
        <f t="shared" si="4"/>
        <v>1</v>
      </c>
    </row>
    <row r="275" spans="1:6" x14ac:dyDescent="0.25">
      <c r="A275" s="171" t="s">
        <v>381</v>
      </c>
      <c r="B275" s="172" t="s">
        <v>382</v>
      </c>
      <c r="C275" s="10">
        <v>38489.68</v>
      </c>
      <c r="E275" s="23">
        <v>38489.68</v>
      </c>
      <c r="F275" s="37">
        <f t="shared" si="4"/>
        <v>1</v>
      </c>
    </row>
    <row r="276" spans="1:6" ht="24" x14ac:dyDescent="0.25">
      <c r="A276" s="167" t="s">
        <v>383</v>
      </c>
      <c r="B276" s="168" t="s">
        <v>384</v>
      </c>
      <c r="C276" s="8">
        <v>4647</v>
      </c>
      <c r="E276" s="21">
        <f>E277</f>
        <v>4647</v>
      </c>
      <c r="F276" s="35">
        <f t="shared" si="4"/>
        <v>1</v>
      </c>
    </row>
    <row r="277" spans="1:6" x14ac:dyDescent="0.25">
      <c r="A277" s="169" t="s">
        <v>26</v>
      </c>
      <c r="B277" s="170" t="s">
        <v>27</v>
      </c>
      <c r="C277" s="9">
        <v>4647</v>
      </c>
      <c r="E277" s="22">
        <f>E278</f>
        <v>4647</v>
      </c>
      <c r="F277" s="36">
        <f t="shared" si="4"/>
        <v>1</v>
      </c>
    </row>
    <row r="278" spans="1:6" x14ac:dyDescent="0.25">
      <c r="A278" s="171" t="s">
        <v>381</v>
      </c>
      <c r="B278" s="172" t="s">
        <v>382</v>
      </c>
      <c r="C278" s="10">
        <v>4647</v>
      </c>
      <c r="E278" s="23">
        <v>4647</v>
      </c>
      <c r="F278" s="37">
        <f t="shared" si="4"/>
        <v>1</v>
      </c>
    </row>
    <row r="279" spans="1:6" ht="24" x14ac:dyDescent="0.25">
      <c r="A279" s="167" t="s">
        <v>385</v>
      </c>
      <c r="B279" s="168" t="s">
        <v>386</v>
      </c>
      <c r="C279" s="8">
        <v>664</v>
      </c>
      <c r="E279" s="21">
        <f>E280</f>
        <v>664</v>
      </c>
      <c r="F279" s="35">
        <f t="shared" si="4"/>
        <v>1</v>
      </c>
    </row>
    <row r="280" spans="1:6" x14ac:dyDescent="0.25">
      <c r="A280" s="169" t="s">
        <v>26</v>
      </c>
      <c r="B280" s="170" t="s">
        <v>27</v>
      </c>
      <c r="C280" s="9">
        <v>664</v>
      </c>
      <c r="E280" s="22">
        <f>E281</f>
        <v>664</v>
      </c>
      <c r="F280" s="36">
        <f t="shared" si="4"/>
        <v>1</v>
      </c>
    </row>
    <row r="281" spans="1:6" x14ac:dyDescent="0.25">
      <c r="A281" s="171" t="s">
        <v>28</v>
      </c>
      <c r="B281" s="172" t="s">
        <v>29</v>
      </c>
      <c r="C281" s="10">
        <v>664</v>
      </c>
      <c r="E281" s="23">
        <v>664</v>
      </c>
      <c r="F281" s="37">
        <f t="shared" si="4"/>
        <v>1</v>
      </c>
    </row>
    <row r="282" spans="1:6" ht="24" x14ac:dyDescent="0.25">
      <c r="A282" s="167" t="s">
        <v>387</v>
      </c>
      <c r="B282" s="168" t="s">
        <v>388</v>
      </c>
      <c r="C282" s="8">
        <v>1328</v>
      </c>
      <c r="E282" s="21">
        <f>E283</f>
        <v>300</v>
      </c>
      <c r="F282" s="35">
        <f t="shared" si="4"/>
        <v>0.22590361445783133</v>
      </c>
    </row>
    <row r="283" spans="1:6" x14ac:dyDescent="0.25">
      <c r="A283" s="169" t="s">
        <v>26</v>
      </c>
      <c r="B283" s="170" t="s">
        <v>27</v>
      </c>
      <c r="C283" s="9">
        <v>1328</v>
      </c>
      <c r="E283" s="22">
        <f>E284</f>
        <v>300</v>
      </c>
      <c r="F283" s="36">
        <f t="shared" si="4"/>
        <v>0.22590361445783133</v>
      </c>
    </row>
    <row r="284" spans="1:6" x14ac:dyDescent="0.25">
      <c r="A284" s="171" t="s">
        <v>381</v>
      </c>
      <c r="B284" s="172" t="s">
        <v>382</v>
      </c>
      <c r="C284" s="10">
        <v>1328</v>
      </c>
      <c r="E284" s="23">
        <v>300</v>
      </c>
      <c r="F284" s="37">
        <f t="shared" si="4"/>
        <v>0.22590361445783133</v>
      </c>
    </row>
    <row r="285" spans="1:6" x14ac:dyDescent="0.25">
      <c r="A285" s="165" t="s">
        <v>389</v>
      </c>
      <c r="B285" s="166" t="s">
        <v>390</v>
      </c>
      <c r="C285" s="7">
        <v>24594</v>
      </c>
      <c r="E285" s="20">
        <f>E286+E289+E292+E295</f>
        <v>3531.4800000000005</v>
      </c>
      <c r="F285" s="34">
        <f t="shared" si="4"/>
        <v>0.1435911197853135</v>
      </c>
    </row>
    <row r="286" spans="1:6" ht="24" x14ac:dyDescent="0.25">
      <c r="A286" s="167" t="s">
        <v>391</v>
      </c>
      <c r="B286" s="177" t="s">
        <v>392</v>
      </c>
      <c r="C286" s="8">
        <v>13300</v>
      </c>
      <c r="E286" s="21">
        <f>E287</f>
        <v>653.52</v>
      </c>
      <c r="F286" s="35">
        <f t="shared" si="4"/>
        <v>4.9136842105263159E-2</v>
      </c>
    </row>
    <row r="287" spans="1:6" x14ac:dyDescent="0.25">
      <c r="A287" s="169" t="s">
        <v>119</v>
      </c>
      <c r="B287" s="170" t="s">
        <v>120</v>
      </c>
      <c r="C287" s="9">
        <v>13300</v>
      </c>
      <c r="E287" s="22">
        <f>E288</f>
        <v>653.52</v>
      </c>
      <c r="F287" s="36">
        <f t="shared" si="4"/>
        <v>4.9136842105263159E-2</v>
      </c>
    </row>
    <row r="288" spans="1:6" x14ac:dyDescent="0.25">
      <c r="A288" s="171" t="s">
        <v>125</v>
      </c>
      <c r="B288" s="172" t="s">
        <v>126</v>
      </c>
      <c r="C288" s="10">
        <v>13300</v>
      </c>
      <c r="E288" s="23">
        <v>653.52</v>
      </c>
      <c r="F288" s="37">
        <f t="shared" si="4"/>
        <v>4.9136842105263159E-2</v>
      </c>
    </row>
    <row r="289" spans="1:6" ht="24" x14ac:dyDescent="0.25">
      <c r="A289" s="167" t="s">
        <v>393</v>
      </c>
      <c r="B289" s="168" t="s">
        <v>394</v>
      </c>
      <c r="C289" s="8">
        <v>2654</v>
      </c>
      <c r="E289" s="21">
        <f>E290</f>
        <v>116.13</v>
      </c>
      <c r="F289" s="35">
        <f t="shared" si="4"/>
        <v>4.3756593820648074E-2</v>
      </c>
    </row>
    <row r="290" spans="1:6" x14ac:dyDescent="0.25">
      <c r="A290" s="169" t="s">
        <v>119</v>
      </c>
      <c r="B290" s="170" t="s">
        <v>120</v>
      </c>
      <c r="C290" s="9">
        <v>2654</v>
      </c>
      <c r="E290" s="22">
        <f>E291</f>
        <v>116.13</v>
      </c>
      <c r="F290" s="36">
        <f t="shared" si="4"/>
        <v>4.3756593820648074E-2</v>
      </c>
    </row>
    <row r="291" spans="1:6" x14ac:dyDescent="0.25">
      <c r="A291" s="171" t="s">
        <v>395</v>
      </c>
      <c r="B291" s="172" t="s">
        <v>394</v>
      </c>
      <c r="C291" s="10">
        <v>2654</v>
      </c>
      <c r="E291" s="23">
        <v>116.13</v>
      </c>
      <c r="F291" s="37">
        <f t="shared" si="4"/>
        <v>4.3756593820648074E-2</v>
      </c>
    </row>
    <row r="292" spans="1:6" ht="24" x14ac:dyDescent="0.25">
      <c r="A292" s="167" t="s">
        <v>396</v>
      </c>
      <c r="B292" s="168" t="s">
        <v>397</v>
      </c>
      <c r="C292" s="8">
        <v>5320</v>
      </c>
      <c r="E292" s="21">
        <f>E293</f>
        <v>2469.0700000000002</v>
      </c>
      <c r="F292" s="35">
        <f t="shared" si="4"/>
        <v>0.46411090225563911</v>
      </c>
    </row>
    <row r="293" spans="1:6" x14ac:dyDescent="0.25">
      <c r="A293" s="169" t="s">
        <v>119</v>
      </c>
      <c r="B293" s="170" t="s">
        <v>120</v>
      </c>
      <c r="C293" s="9">
        <v>5320</v>
      </c>
      <c r="E293" s="22">
        <f>E294</f>
        <v>2469.0700000000002</v>
      </c>
      <c r="F293" s="36">
        <f t="shared" si="4"/>
        <v>0.46411090225563911</v>
      </c>
    </row>
    <row r="294" spans="1:6" x14ac:dyDescent="0.25">
      <c r="A294" s="171" t="s">
        <v>125</v>
      </c>
      <c r="B294" s="172" t="s">
        <v>126</v>
      </c>
      <c r="C294" s="10">
        <v>5320</v>
      </c>
      <c r="E294" s="23">
        <v>2469.0700000000002</v>
      </c>
      <c r="F294" s="37">
        <f t="shared" si="4"/>
        <v>0.46411090225563911</v>
      </c>
    </row>
    <row r="295" spans="1:6" ht="24" x14ac:dyDescent="0.25">
      <c r="A295" s="167" t="s">
        <v>398</v>
      </c>
      <c r="B295" s="168" t="s">
        <v>399</v>
      </c>
      <c r="C295" s="8">
        <v>3320</v>
      </c>
      <c r="E295" s="21">
        <f>E296</f>
        <v>292.76</v>
      </c>
      <c r="F295" s="35">
        <f t="shared" si="4"/>
        <v>8.8180722891566268E-2</v>
      </c>
    </row>
    <row r="296" spans="1:6" x14ac:dyDescent="0.25">
      <c r="A296" s="169" t="s">
        <v>119</v>
      </c>
      <c r="B296" s="170" t="s">
        <v>120</v>
      </c>
      <c r="C296" s="9">
        <v>3320</v>
      </c>
      <c r="E296" s="22">
        <f>E297</f>
        <v>292.76</v>
      </c>
      <c r="F296" s="36">
        <f t="shared" si="4"/>
        <v>8.8180722891566268E-2</v>
      </c>
    </row>
    <row r="297" spans="1:6" x14ac:dyDescent="0.25">
      <c r="A297" s="171" t="s">
        <v>125</v>
      </c>
      <c r="B297" s="172" t="s">
        <v>126</v>
      </c>
      <c r="C297" s="10">
        <v>3320</v>
      </c>
      <c r="E297" s="23">
        <v>292.76</v>
      </c>
      <c r="F297" s="37">
        <f t="shared" si="4"/>
        <v>8.8180722891566268E-2</v>
      </c>
    </row>
    <row r="298" spans="1:6" x14ac:dyDescent="0.25">
      <c r="A298" s="165" t="s">
        <v>400</v>
      </c>
      <c r="B298" s="166" t="s">
        <v>401</v>
      </c>
      <c r="C298" s="7">
        <v>34603</v>
      </c>
      <c r="E298" s="20">
        <f>E299+E302+E305+E308+E311</f>
        <v>33624.949999999997</v>
      </c>
      <c r="F298" s="34">
        <f t="shared" si="4"/>
        <v>0.97173510967257171</v>
      </c>
    </row>
    <row r="299" spans="1:6" ht="24" x14ac:dyDescent="0.25">
      <c r="A299" s="167" t="s">
        <v>402</v>
      </c>
      <c r="B299" s="168" t="s">
        <v>403</v>
      </c>
      <c r="C299" s="8">
        <v>12527</v>
      </c>
      <c r="E299" s="21">
        <f>E300</f>
        <v>12477.6</v>
      </c>
      <c r="F299" s="35">
        <f t="shared" si="4"/>
        <v>0.99605651792129002</v>
      </c>
    </row>
    <row r="300" spans="1:6" x14ac:dyDescent="0.25">
      <c r="A300" s="169" t="s">
        <v>119</v>
      </c>
      <c r="B300" s="170" t="s">
        <v>120</v>
      </c>
      <c r="C300" s="9">
        <v>12527</v>
      </c>
      <c r="E300" s="22">
        <f>E301</f>
        <v>12477.6</v>
      </c>
      <c r="F300" s="36">
        <f t="shared" si="4"/>
        <v>0.99605651792129002</v>
      </c>
    </row>
    <row r="301" spans="1:6" x14ac:dyDescent="0.25">
      <c r="A301" s="171" t="s">
        <v>404</v>
      </c>
      <c r="B301" s="172" t="s">
        <v>403</v>
      </c>
      <c r="C301" s="10">
        <v>12527</v>
      </c>
      <c r="E301" s="23">
        <v>12477.6</v>
      </c>
      <c r="F301" s="37">
        <f t="shared" si="4"/>
        <v>0.99605651792129002</v>
      </c>
    </row>
    <row r="302" spans="1:6" ht="24" x14ac:dyDescent="0.25">
      <c r="A302" s="167" t="s">
        <v>405</v>
      </c>
      <c r="B302" s="168" t="s">
        <v>406</v>
      </c>
      <c r="C302" s="8">
        <v>15000</v>
      </c>
      <c r="E302" s="21">
        <f>E303</f>
        <v>15000</v>
      </c>
      <c r="F302" s="35">
        <f t="shared" si="4"/>
        <v>1</v>
      </c>
    </row>
    <row r="303" spans="1:6" x14ac:dyDescent="0.25">
      <c r="A303" s="169" t="s">
        <v>338</v>
      </c>
      <c r="B303" s="170" t="s">
        <v>339</v>
      </c>
      <c r="C303" s="9">
        <v>15000</v>
      </c>
      <c r="E303" s="22">
        <f>E304</f>
        <v>15000</v>
      </c>
      <c r="F303" s="36">
        <f t="shared" si="4"/>
        <v>1</v>
      </c>
    </row>
    <row r="304" spans="1:6" x14ac:dyDescent="0.25">
      <c r="A304" s="171" t="s">
        <v>340</v>
      </c>
      <c r="B304" s="172" t="s">
        <v>341</v>
      </c>
      <c r="C304" s="10">
        <v>15000</v>
      </c>
      <c r="E304" s="23">
        <v>15000</v>
      </c>
      <c r="F304" s="37">
        <f t="shared" si="4"/>
        <v>1</v>
      </c>
    </row>
    <row r="305" spans="1:6" ht="24" x14ac:dyDescent="0.25">
      <c r="A305" s="167" t="s">
        <v>407</v>
      </c>
      <c r="B305" s="168" t="s">
        <v>408</v>
      </c>
      <c r="C305" s="8">
        <v>3320</v>
      </c>
      <c r="E305" s="21">
        <f>E306</f>
        <v>3185.4</v>
      </c>
      <c r="F305" s="35">
        <f t="shared" si="4"/>
        <v>0.95945783132530127</v>
      </c>
    </row>
    <row r="306" spans="1:6" x14ac:dyDescent="0.25">
      <c r="A306" s="169" t="s">
        <v>338</v>
      </c>
      <c r="B306" s="170" t="s">
        <v>339</v>
      </c>
      <c r="C306" s="9">
        <v>3320</v>
      </c>
      <c r="E306" s="22">
        <f>E307</f>
        <v>3185.4</v>
      </c>
      <c r="F306" s="36">
        <f t="shared" si="4"/>
        <v>0.95945783132530127</v>
      </c>
    </row>
    <row r="307" spans="1:6" x14ac:dyDescent="0.25">
      <c r="A307" s="171" t="s">
        <v>409</v>
      </c>
      <c r="B307" s="172" t="s">
        <v>410</v>
      </c>
      <c r="C307" s="10">
        <v>3320</v>
      </c>
      <c r="E307" s="23">
        <v>3185.4</v>
      </c>
      <c r="F307" s="37">
        <f t="shared" si="4"/>
        <v>0.95945783132530127</v>
      </c>
    </row>
    <row r="308" spans="1:6" ht="24" x14ac:dyDescent="0.25">
      <c r="A308" s="167" t="s">
        <v>411</v>
      </c>
      <c r="B308" s="168" t="s">
        <v>412</v>
      </c>
      <c r="C308" s="8">
        <v>1100</v>
      </c>
      <c r="E308" s="21">
        <f>E309</f>
        <v>1081.95</v>
      </c>
      <c r="F308" s="35">
        <f t="shared" si="4"/>
        <v>0.98359090909090918</v>
      </c>
    </row>
    <row r="309" spans="1:6" x14ac:dyDescent="0.25">
      <c r="A309" s="169" t="s">
        <v>338</v>
      </c>
      <c r="B309" s="170" t="s">
        <v>339</v>
      </c>
      <c r="C309" s="9">
        <v>1100</v>
      </c>
      <c r="E309" s="22">
        <f>E310</f>
        <v>1081.95</v>
      </c>
      <c r="F309" s="36">
        <f t="shared" si="4"/>
        <v>0.98359090909090918</v>
      </c>
    </row>
    <row r="310" spans="1:6" x14ac:dyDescent="0.25">
      <c r="A310" s="171" t="s">
        <v>340</v>
      </c>
      <c r="B310" s="172" t="s">
        <v>341</v>
      </c>
      <c r="C310" s="10">
        <v>1100</v>
      </c>
      <c r="E310" s="23">
        <v>1081.95</v>
      </c>
      <c r="F310" s="37">
        <f t="shared" si="4"/>
        <v>0.98359090909090918</v>
      </c>
    </row>
    <row r="311" spans="1:6" ht="24" x14ac:dyDescent="0.25">
      <c r="A311" s="167" t="s">
        <v>413</v>
      </c>
      <c r="B311" s="168" t="s">
        <v>414</v>
      </c>
      <c r="C311" s="8">
        <v>2656</v>
      </c>
      <c r="E311" s="21">
        <f>E312</f>
        <v>1880</v>
      </c>
      <c r="F311" s="35">
        <f t="shared" si="4"/>
        <v>0.70783132530120485</v>
      </c>
    </row>
    <row r="312" spans="1:6" x14ac:dyDescent="0.25">
      <c r="A312" s="169" t="s">
        <v>26</v>
      </c>
      <c r="B312" s="170" t="s">
        <v>27</v>
      </c>
      <c r="C312" s="9">
        <v>2656</v>
      </c>
      <c r="E312" s="22">
        <f>E313</f>
        <v>1880</v>
      </c>
      <c r="F312" s="36">
        <f t="shared" si="4"/>
        <v>0.70783132530120485</v>
      </c>
    </row>
    <row r="313" spans="1:6" x14ac:dyDescent="0.25">
      <c r="A313" s="171" t="s">
        <v>306</v>
      </c>
      <c r="B313" s="172" t="s">
        <v>307</v>
      </c>
      <c r="C313" s="10">
        <v>2656</v>
      </c>
      <c r="E313" s="23">
        <v>1880</v>
      </c>
      <c r="F313" s="37">
        <f t="shared" si="4"/>
        <v>0.70783132530120485</v>
      </c>
    </row>
    <row r="314" spans="1:6" x14ac:dyDescent="0.25">
      <c r="A314" s="165" t="s">
        <v>415</v>
      </c>
      <c r="B314" s="166" t="s">
        <v>416</v>
      </c>
      <c r="C314" s="7">
        <v>43454</v>
      </c>
      <c r="E314" s="20">
        <f>E315+E318+E321</f>
        <v>36590.719999999994</v>
      </c>
      <c r="F314" s="34">
        <f t="shared" si="4"/>
        <v>0.84205642748653731</v>
      </c>
    </row>
    <row r="315" spans="1:6" ht="24" x14ac:dyDescent="0.25">
      <c r="A315" s="167" t="s">
        <v>417</v>
      </c>
      <c r="B315" s="168" t="s">
        <v>418</v>
      </c>
      <c r="C315" s="8">
        <v>38872</v>
      </c>
      <c r="E315" s="21">
        <f>E316</f>
        <v>32333.09</v>
      </c>
      <c r="F315" s="35">
        <f t="shared" si="4"/>
        <v>0.83178354599711879</v>
      </c>
    </row>
    <row r="316" spans="1:6" x14ac:dyDescent="0.25">
      <c r="A316" s="169" t="s">
        <v>26</v>
      </c>
      <c r="B316" s="170" t="s">
        <v>27</v>
      </c>
      <c r="C316" s="9">
        <v>38872</v>
      </c>
      <c r="E316" s="22">
        <f>E317</f>
        <v>32333.09</v>
      </c>
      <c r="F316" s="36">
        <f t="shared" si="4"/>
        <v>0.83178354599711879</v>
      </c>
    </row>
    <row r="317" spans="1:6" x14ac:dyDescent="0.25">
      <c r="A317" s="171" t="s">
        <v>419</v>
      </c>
      <c r="B317" s="172" t="s">
        <v>420</v>
      </c>
      <c r="C317" s="10">
        <v>38872</v>
      </c>
      <c r="E317" s="23">
        <v>32333.09</v>
      </c>
      <c r="F317" s="37">
        <f t="shared" si="4"/>
        <v>0.83178354599711879</v>
      </c>
    </row>
    <row r="318" spans="1:6" ht="24" x14ac:dyDescent="0.25">
      <c r="A318" s="167" t="s">
        <v>421</v>
      </c>
      <c r="B318" s="168" t="s">
        <v>422</v>
      </c>
      <c r="C318" s="8">
        <v>3982</v>
      </c>
      <c r="E318" s="21">
        <f>E319</f>
        <v>3982</v>
      </c>
      <c r="F318" s="35">
        <f t="shared" si="4"/>
        <v>1</v>
      </c>
    </row>
    <row r="319" spans="1:6" x14ac:dyDescent="0.25">
      <c r="A319" s="169" t="s">
        <v>26</v>
      </c>
      <c r="B319" s="170" t="s">
        <v>27</v>
      </c>
      <c r="C319" s="9">
        <v>3982</v>
      </c>
      <c r="E319" s="22">
        <f>E320</f>
        <v>3982</v>
      </c>
      <c r="F319" s="36">
        <f t="shared" si="4"/>
        <v>1</v>
      </c>
    </row>
    <row r="320" spans="1:6" x14ac:dyDescent="0.25">
      <c r="A320" s="171" t="s">
        <v>28</v>
      </c>
      <c r="B320" s="172" t="s">
        <v>29</v>
      </c>
      <c r="C320" s="10">
        <v>3982</v>
      </c>
      <c r="E320" s="23">
        <v>3982</v>
      </c>
      <c r="F320" s="37">
        <f t="shared" si="4"/>
        <v>1</v>
      </c>
    </row>
    <row r="321" spans="1:6" ht="24" x14ac:dyDescent="0.25">
      <c r="A321" s="167" t="s">
        <v>423</v>
      </c>
      <c r="B321" s="168" t="s">
        <v>424</v>
      </c>
      <c r="C321" s="8">
        <v>600</v>
      </c>
      <c r="E321" s="21">
        <f>E322</f>
        <v>275.63</v>
      </c>
      <c r="F321" s="35">
        <f t="shared" si="4"/>
        <v>0.45938333333333331</v>
      </c>
    </row>
    <row r="322" spans="1:6" x14ac:dyDescent="0.25">
      <c r="A322" s="169" t="s">
        <v>26</v>
      </c>
      <c r="B322" s="170" t="s">
        <v>27</v>
      </c>
      <c r="C322" s="9">
        <v>600</v>
      </c>
      <c r="E322" s="22">
        <f>E323</f>
        <v>275.63</v>
      </c>
      <c r="F322" s="36">
        <f t="shared" si="4"/>
        <v>0.45938333333333331</v>
      </c>
    </row>
    <row r="323" spans="1:6" x14ac:dyDescent="0.25">
      <c r="A323" s="171" t="s">
        <v>28</v>
      </c>
      <c r="B323" s="172" t="s">
        <v>29</v>
      </c>
      <c r="C323" s="10">
        <v>600</v>
      </c>
      <c r="E323" s="23">
        <v>275.63</v>
      </c>
      <c r="F323" s="37">
        <f t="shared" si="4"/>
        <v>0.45938333333333331</v>
      </c>
    </row>
    <row r="324" spans="1:6" x14ac:dyDescent="0.25">
      <c r="A324" s="165" t="s">
        <v>425</v>
      </c>
      <c r="B324" s="166" t="s">
        <v>426</v>
      </c>
      <c r="C324" s="7">
        <v>31538.45</v>
      </c>
      <c r="E324" s="20">
        <f>E325+E328+E331+E334+E337+E340+E343+E346+E349</f>
        <v>30303.119999999999</v>
      </c>
      <c r="F324" s="34">
        <f t="shared" si="4"/>
        <v>0.96083098566987279</v>
      </c>
    </row>
    <row r="325" spans="1:6" ht="24" x14ac:dyDescent="0.25">
      <c r="A325" s="167" t="s">
        <v>427</v>
      </c>
      <c r="B325" s="168" t="s">
        <v>428</v>
      </c>
      <c r="C325" s="8">
        <v>1991</v>
      </c>
      <c r="E325" s="21">
        <f>E326</f>
        <v>1991</v>
      </c>
      <c r="F325" s="35">
        <f t="shared" si="4"/>
        <v>1</v>
      </c>
    </row>
    <row r="326" spans="1:6" x14ac:dyDescent="0.25">
      <c r="A326" s="169" t="s">
        <v>26</v>
      </c>
      <c r="B326" s="170" t="s">
        <v>27</v>
      </c>
      <c r="C326" s="9">
        <v>1991</v>
      </c>
      <c r="E326" s="22">
        <f>E327</f>
        <v>1991</v>
      </c>
      <c r="F326" s="36">
        <f t="shared" si="4"/>
        <v>1</v>
      </c>
    </row>
    <row r="327" spans="1:6" x14ac:dyDescent="0.25">
      <c r="A327" s="171" t="s">
        <v>28</v>
      </c>
      <c r="B327" s="172" t="s">
        <v>29</v>
      </c>
      <c r="C327" s="10">
        <v>1991</v>
      </c>
      <c r="E327" s="23">
        <v>1991</v>
      </c>
      <c r="F327" s="37">
        <f t="shared" si="4"/>
        <v>1</v>
      </c>
    </row>
    <row r="328" spans="1:6" ht="24" x14ac:dyDescent="0.25">
      <c r="A328" s="167" t="s">
        <v>429</v>
      </c>
      <c r="B328" s="168" t="s">
        <v>430</v>
      </c>
      <c r="C328" s="8">
        <v>460</v>
      </c>
      <c r="E328" s="21">
        <f>E329</f>
        <v>456</v>
      </c>
      <c r="F328" s="35">
        <f t="shared" si="4"/>
        <v>0.99130434782608701</v>
      </c>
    </row>
    <row r="329" spans="1:6" x14ac:dyDescent="0.25">
      <c r="A329" s="169" t="s">
        <v>431</v>
      </c>
      <c r="B329" s="170" t="s">
        <v>432</v>
      </c>
      <c r="C329" s="9">
        <v>460</v>
      </c>
      <c r="E329" s="22">
        <f>E330</f>
        <v>456</v>
      </c>
      <c r="F329" s="36">
        <f t="shared" si="4"/>
        <v>0.99130434782608701</v>
      </c>
    </row>
    <row r="330" spans="1:6" x14ac:dyDescent="0.25">
      <c r="A330" s="171" t="s">
        <v>433</v>
      </c>
      <c r="B330" s="172" t="s">
        <v>434</v>
      </c>
      <c r="C330" s="10">
        <v>460</v>
      </c>
      <c r="E330" s="23">
        <v>456</v>
      </c>
      <c r="F330" s="37">
        <f t="shared" si="4"/>
        <v>0.99130434782608701</v>
      </c>
    </row>
    <row r="331" spans="1:6" ht="24" x14ac:dyDescent="0.25">
      <c r="A331" s="167" t="s">
        <v>435</v>
      </c>
      <c r="B331" s="168" t="s">
        <v>436</v>
      </c>
      <c r="C331" s="8">
        <v>3319</v>
      </c>
      <c r="E331" s="21">
        <f>E332</f>
        <v>3319</v>
      </c>
      <c r="F331" s="35">
        <f t="shared" si="4"/>
        <v>1</v>
      </c>
    </row>
    <row r="332" spans="1:6" x14ac:dyDescent="0.25">
      <c r="A332" s="169" t="s">
        <v>26</v>
      </c>
      <c r="B332" s="170" t="s">
        <v>27</v>
      </c>
      <c r="C332" s="9">
        <v>3319</v>
      </c>
      <c r="E332" s="22">
        <f>E333</f>
        <v>3319</v>
      </c>
      <c r="F332" s="36">
        <f t="shared" si="4"/>
        <v>1</v>
      </c>
    </row>
    <row r="333" spans="1:6" x14ac:dyDescent="0.25">
      <c r="A333" s="171" t="s">
        <v>28</v>
      </c>
      <c r="B333" s="172" t="s">
        <v>29</v>
      </c>
      <c r="C333" s="10">
        <v>3319</v>
      </c>
      <c r="E333" s="23">
        <v>3319</v>
      </c>
      <c r="F333" s="37">
        <f t="shared" si="4"/>
        <v>1</v>
      </c>
    </row>
    <row r="334" spans="1:6" ht="24" x14ac:dyDescent="0.25">
      <c r="A334" s="167" t="s">
        <v>437</v>
      </c>
      <c r="B334" s="168" t="s">
        <v>438</v>
      </c>
      <c r="C334" s="8">
        <v>664</v>
      </c>
      <c r="E334" s="21">
        <f>E335</f>
        <v>664</v>
      </c>
      <c r="F334" s="35">
        <f t="shared" si="4"/>
        <v>1</v>
      </c>
    </row>
    <row r="335" spans="1:6" x14ac:dyDescent="0.25">
      <c r="A335" s="169" t="s">
        <v>26</v>
      </c>
      <c r="B335" s="170" t="s">
        <v>27</v>
      </c>
      <c r="C335" s="9">
        <v>664</v>
      </c>
      <c r="E335" s="22">
        <f>E336</f>
        <v>664</v>
      </c>
      <c r="F335" s="36">
        <f t="shared" si="4"/>
        <v>1</v>
      </c>
    </row>
    <row r="336" spans="1:6" x14ac:dyDescent="0.25">
      <c r="A336" s="171" t="s">
        <v>28</v>
      </c>
      <c r="B336" s="172" t="s">
        <v>29</v>
      </c>
      <c r="C336" s="10">
        <v>664</v>
      </c>
      <c r="E336" s="23">
        <v>664</v>
      </c>
      <c r="F336" s="37">
        <f t="shared" ref="F336:F388" si="5">E336/C336</f>
        <v>1</v>
      </c>
    </row>
    <row r="337" spans="1:6" ht="24" x14ac:dyDescent="0.25">
      <c r="A337" s="167" t="s">
        <v>439</v>
      </c>
      <c r="B337" s="168" t="s">
        <v>440</v>
      </c>
      <c r="C337" s="8">
        <v>664</v>
      </c>
      <c r="E337" s="21">
        <v>0</v>
      </c>
      <c r="F337" s="35">
        <f t="shared" si="5"/>
        <v>0</v>
      </c>
    </row>
    <row r="338" spans="1:6" x14ac:dyDescent="0.25">
      <c r="A338" s="169" t="s">
        <v>26</v>
      </c>
      <c r="B338" s="170" t="s">
        <v>27</v>
      </c>
      <c r="C338" s="9">
        <v>664</v>
      </c>
      <c r="E338" s="22">
        <v>0</v>
      </c>
      <c r="F338" s="36">
        <f t="shared" si="5"/>
        <v>0</v>
      </c>
    </row>
    <row r="339" spans="1:6" x14ac:dyDescent="0.25">
      <c r="A339" s="171" t="s">
        <v>28</v>
      </c>
      <c r="B339" s="172" t="s">
        <v>29</v>
      </c>
      <c r="C339" s="10">
        <v>664</v>
      </c>
      <c r="E339" s="23">
        <v>0</v>
      </c>
      <c r="F339" s="37">
        <f t="shared" si="5"/>
        <v>0</v>
      </c>
    </row>
    <row r="340" spans="1:6" ht="24" x14ac:dyDescent="0.25">
      <c r="A340" s="167" t="s">
        <v>441</v>
      </c>
      <c r="B340" s="168" t="s">
        <v>442</v>
      </c>
      <c r="C340" s="8">
        <v>3319</v>
      </c>
      <c r="E340" s="21">
        <f>E341</f>
        <v>3319</v>
      </c>
      <c r="F340" s="35">
        <f t="shared" si="5"/>
        <v>1</v>
      </c>
    </row>
    <row r="341" spans="1:6" x14ac:dyDescent="0.25">
      <c r="A341" s="169" t="s">
        <v>26</v>
      </c>
      <c r="B341" s="170" t="s">
        <v>27</v>
      </c>
      <c r="C341" s="9">
        <v>3319</v>
      </c>
      <c r="E341" s="22">
        <f>E342</f>
        <v>3319</v>
      </c>
      <c r="F341" s="36">
        <f t="shared" si="5"/>
        <v>1</v>
      </c>
    </row>
    <row r="342" spans="1:6" x14ac:dyDescent="0.25">
      <c r="A342" s="171" t="s">
        <v>28</v>
      </c>
      <c r="B342" s="172" t="s">
        <v>29</v>
      </c>
      <c r="C342" s="10">
        <v>3319</v>
      </c>
      <c r="E342" s="23">
        <v>3319</v>
      </c>
      <c r="F342" s="37">
        <f t="shared" si="5"/>
        <v>1</v>
      </c>
    </row>
    <row r="343" spans="1:6" ht="24" x14ac:dyDescent="0.25">
      <c r="A343" s="167" t="s">
        <v>443</v>
      </c>
      <c r="B343" s="168" t="s">
        <v>444</v>
      </c>
      <c r="C343" s="8">
        <v>1328</v>
      </c>
      <c r="E343" s="21">
        <f>E344</f>
        <v>1265</v>
      </c>
      <c r="F343" s="35">
        <f t="shared" si="5"/>
        <v>0.95256024096385539</v>
      </c>
    </row>
    <row r="344" spans="1:6" x14ac:dyDescent="0.25">
      <c r="A344" s="169" t="s">
        <v>26</v>
      </c>
      <c r="B344" s="170" t="s">
        <v>27</v>
      </c>
      <c r="C344" s="9">
        <v>1328</v>
      </c>
      <c r="E344" s="22">
        <f>E345</f>
        <v>1265</v>
      </c>
      <c r="F344" s="36">
        <f t="shared" si="5"/>
        <v>0.95256024096385539</v>
      </c>
    </row>
    <row r="345" spans="1:6" x14ac:dyDescent="0.25">
      <c r="A345" s="171" t="s">
        <v>28</v>
      </c>
      <c r="B345" s="172" t="s">
        <v>29</v>
      </c>
      <c r="C345" s="10">
        <v>1328</v>
      </c>
      <c r="E345" s="23">
        <v>1265</v>
      </c>
      <c r="F345" s="37">
        <f t="shared" si="5"/>
        <v>0.95256024096385539</v>
      </c>
    </row>
    <row r="346" spans="1:6" ht="24" x14ac:dyDescent="0.25">
      <c r="A346" s="167" t="s">
        <v>445</v>
      </c>
      <c r="B346" s="168" t="s">
        <v>446</v>
      </c>
      <c r="C346" s="8">
        <v>1593.45</v>
      </c>
      <c r="E346" s="21">
        <f>E347</f>
        <v>1593.45</v>
      </c>
      <c r="F346" s="35">
        <f t="shared" si="5"/>
        <v>1</v>
      </c>
    </row>
    <row r="347" spans="1:6" x14ac:dyDescent="0.25">
      <c r="A347" s="169" t="s">
        <v>26</v>
      </c>
      <c r="B347" s="170" t="s">
        <v>27</v>
      </c>
      <c r="C347" s="9">
        <v>1593.45</v>
      </c>
      <c r="E347" s="22">
        <f>E348</f>
        <v>1593.45</v>
      </c>
      <c r="F347" s="36">
        <f t="shared" si="5"/>
        <v>1</v>
      </c>
    </row>
    <row r="348" spans="1:6" x14ac:dyDescent="0.25">
      <c r="A348" s="171" t="s">
        <v>28</v>
      </c>
      <c r="B348" s="172" t="s">
        <v>29</v>
      </c>
      <c r="C348" s="10">
        <v>1593.45</v>
      </c>
      <c r="E348" s="23">
        <v>1593.45</v>
      </c>
      <c r="F348" s="37">
        <f t="shared" si="5"/>
        <v>1</v>
      </c>
    </row>
    <row r="349" spans="1:6" ht="24" x14ac:dyDescent="0.25">
      <c r="A349" s="167" t="s">
        <v>447</v>
      </c>
      <c r="B349" s="168" t="s">
        <v>448</v>
      </c>
      <c r="C349" s="8">
        <v>18200</v>
      </c>
      <c r="E349" s="21">
        <f>E350</f>
        <v>17695.669999999998</v>
      </c>
      <c r="F349" s="35">
        <f t="shared" si="5"/>
        <v>0.97228956043956039</v>
      </c>
    </row>
    <row r="350" spans="1:6" x14ac:dyDescent="0.25">
      <c r="A350" s="169" t="s">
        <v>449</v>
      </c>
      <c r="B350" s="170" t="s">
        <v>450</v>
      </c>
      <c r="C350" s="9">
        <v>18200</v>
      </c>
      <c r="E350" s="22">
        <f>E351</f>
        <v>17695.669999999998</v>
      </c>
      <c r="F350" s="36">
        <f t="shared" si="5"/>
        <v>0.97228956043956039</v>
      </c>
    </row>
    <row r="351" spans="1:6" x14ac:dyDescent="0.25">
      <c r="A351" s="171" t="s">
        <v>451</v>
      </c>
      <c r="B351" s="172" t="s">
        <v>452</v>
      </c>
      <c r="C351" s="10">
        <v>18200</v>
      </c>
      <c r="E351" s="23">
        <v>17695.669999999998</v>
      </c>
      <c r="F351" s="37">
        <f t="shared" si="5"/>
        <v>0.97228956043956039</v>
      </c>
    </row>
    <row r="352" spans="1:6" x14ac:dyDescent="0.25">
      <c r="A352" s="161" t="s">
        <v>453</v>
      </c>
      <c r="B352" s="162" t="s">
        <v>454</v>
      </c>
      <c r="C352" s="5">
        <v>370300</v>
      </c>
      <c r="E352" s="18">
        <f>E353</f>
        <v>336590.28</v>
      </c>
      <c r="F352" s="32">
        <f t="shared" si="5"/>
        <v>0.90896645962732925</v>
      </c>
    </row>
    <row r="353" spans="1:6" ht="24" x14ac:dyDescent="0.25">
      <c r="A353" s="178" t="s">
        <v>455</v>
      </c>
      <c r="B353" s="179" t="s">
        <v>456</v>
      </c>
      <c r="C353" s="13">
        <v>370300</v>
      </c>
      <c r="E353" s="26">
        <f>E354</f>
        <v>336590.28</v>
      </c>
      <c r="F353" s="40">
        <f t="shared" si="5"/>
        <v>0.90896645962732925</v>
      </c>
    </row>
    <row r="354" spans="1:6" ht="24" x14ac:dyDescent="0.25">
      <c r="A354" s="163" t="s">
        <v>457</v>
      </c>
      <c r="B354" s="164" t="s">
        <v>458</v>
      </c>
      <c r="C354" s="6">
        <v>370300</v>
      </c>
      <c r="E354" s="19">
        <f>E355</f>
        <v>336590.28</v>
      </c>
      <c r="F354" s="33">
        <f t="shared" si="5"/>
        <v>0.90896645962732925</v>
      </c>
    </row>
    <row r="355" spans="1:6" x14ac:dyDescent="0.25">
      <c r="A355" s="165" t="s">
        <v>459</v>
      </c>
      <c r="B355" s="166" t="s">
        <v>460</v>
      </c>
      <c r="C355" s="7">
        <v>370300</v>
      </c>
      <c r="E355" s="20">
        <f>E356</f>
        <v>336590.28</v>
      </c>
      <c r="F355" s="34">
        <f t="shared" si="5"/>
        <v>0.90896645962732925</v>
      </c>
    </row>
    <row r="356" spans="1:6" ht="24" x14ac:dyDescent="0.25">
      <c r="A356" s="167" t="s">
        <v>461</v>
      </c>
      <c r="B356" s="168" t="s">
        <v>460</v>
      </c>
      <c r="C356" s="8">
        <v>370300</v>
      </c>
      <c r="E356" s="21">
        <f>E357+E369</f>
        <v>336590.28</v>
      </c>
      <c r="F356" s="35">
        <f t="shared" si="5"/>
        <v>0.90896645962732925</v>
      </c>
    </row>
    <row r="357" spans="1:6" x14ac:dyDescent="0.25">
      <c r="A357" s="180" t="s">
        <v>462</v>
      </c>
      <c r="B357" s="181" t="s">
        <v>463</v>
      </c>
      <c r="C357" s="14">
        <v>370300</v>
      </c>
      <c r="E357" s="27">
        <f>E358+E359+E360+E361+E362+E363+E364+E365+E366+E367</f>
        <v>336590.28</v>
      </c>
      <c r="F357" s="41">
        <f t="shared" si="5"/>
        <v>0.90896645962732925</v>
      </c>
    </row>
    <row r="358" spans="1:6" x14ac:dyDescent="0.25">
      <c r="A358" s="182" t="s">
        <v>464</v>
      </c>
      <c r="B358" s="183" t="s">
        <v>465</v>
      </c>
      <c r="C358" s="15">
        <v>202800</v>
      </c>
      <c r="E358" s="28">
        <v>191128.48</v>
      </c>
      <c r="F358" s="42">
        <f t="shared" si="5"/>
        <v>0.94244812623274166</v>
      </c>
    </row>
    <row r="359" spans="1:6" x14ac:dyDescent="0.25">
      <c r="A359" s="182" t="s">
        <v>466</v>
      </c>
      <c r="B359" s="183" t="s">
        <v>42</v>
      </c>
      <c r="C359" s="15">
        <v>16000</v>
      </c>
      <c r="E359" s="28">
        <v>13974.61</v>
      </c>
      <c r="F359" s="42">
        <f t="shared" si="5"/>
        <v>0.87341312500000001</v>
      </c>
    </row>
    <row r="360" spans="1:6" x14ac:dyDescent="0.25">
      <c r="A360" s="182" t="s">
        <v>467</v>
      </c>
      <c r="B360" s="183" t="s">
        <v>468</v>
      </c>
      <c r="C360" s="15">
        <v>35000</v>
      </c>
      <c r="E360" s="28">
        <v>31536.15</v>
      </c>
      <c r="F360" s="42">
        <f t="shared" si="5"/>
        <v>0.90103285714285719</v>
      </c>
    </row>
    <row r="361" spans="1:6" x14ac:dyDescent="0.25">
      <c r="A361" s="182" t="s">
        <v>469</v>
      </c>
      <c r="B361" s="183" t="s">
        <v>470</v>
      </c>
      <c r="C361" s="15">
        <v>8000</v>
      </c>
      <c r="E361" s="28">
        <v>7021.28</v>
      </c>
      <c r="F361" s="42">
        <f t="shared" si="5"/>
        <v>0.87766</v>
      </c>
    </row>
    <row r="362" spans="1:6" x14ac:dyDescent="0.25">
      <c r="A362" s="182" t="s">
        <v>471</v>
      </c>
      <c r="B362" s="183" t="s">
        <v>472</v>
      </c>
      <c r="C362" s="15">
        <v>77000</v>
      </c>
      <c r="E362" s="28">
        <v>69899.600000000006</v>
      </c>
      <c r="F362" s="42">
        <f t="shared" si="5"/>
        <v>0.90778701298701303</v>
      </c>
    </row>
    <row r="363" spans="1:6" x14ac:dyDescent="0.25">
      <c r="A363" s="182" t="s">
        <v>473</v>
      </c>
      <c r="B363" s="183" t="s">
        <v>474</v>
      </c>
      <c r="C363" s="15">
        <v>11100</v>
      </c>
      <c r="E363" s="28">
        <v>8956.2800000000007</v>
      </c>
      <c r="F363" s="42">
        <f t="shared" si="5"/>
        <v>0.80687207207207212</v>
      </c>
    </row>
    <row r="364" spans="1:6" x14ac:dyDescent="0.25">
      <c r="A364" s="182" t="s">
        <v>475</v>
      </c>
      <c r="B364" s="183" t="s">
        <v>184</v>
      </c>
      <c r="C364" s="15">
        <v>10800</v>
      </c>
      <c r="E364" s="28">
        <v>7595.39</v>
      </c>
      <c r="F364" s="42">
        <f t="shared" si="5"/>
        <v>0.70327685185185185</v>
      </c>
    </row>
    <row r="365" spans="1:6" x14ac:dyDescent="0.25">
      <c r="A365" s="182" t="s">
        <v>476</v>
      </c>
      <c r="B365" s="183" t="s">
        <v>477</v>
      </c>
      <c r="C365" s="15">
        <v>1600</v>
      </c>
      <c r="E365" s="28">
        <v>697.82</v>
      </c>
      <c r="F365" s="42">
        <f t="shared" si="5"/>
        <v>0.43613750000000001</v>
      </c>
    </row>
    <row r="366" spans="1:6" x14ac:dyDescent="0.25">
      <c r="A366" s="182" t="s">
        <v>478</v>
      </c>
      <c r="B366" s="183" t="s">
        <v>479</v>
      </c>
      <c r="C366" s="15">
        <v>8000</v>
      </c>
      <c r="E366" s="28">
        <v>5780.67</v>
      </c>
      <c r="F366" s="42">
        <f t="shared" si="5"/>
        <v>0.72258374999999997</v>
      </c>
    </row>
    <row r="367" spans="1:6" ht="24" x14ac:dyDescent="0.25">
      <c r="A367" s="182" t="s">
        <v>480</v>
      </c>
      <c r="B367" s="183" t="s">
        <v>481</v>
      </c>
      <c r="C367" s="15">
        <v>0</v>
      </c>
      <c r="E367" s="28">
        <v>0</v>
      </c>
      <c r="F367" s="42">
        <v>0</v>
      </c>
    </row>
    <row r="368" spans="1:6" ht="24" x14ac:dyDescent="0.25">
      <c r="A368" s="167" t="s">
        <v>482</v>
      </c>
      <c r="B368" s="168" t="s">
        <v>483</v>
      </c>
      <c r="C368" s="8">
        <v>0</v>
      </c>
      <c r="E368" s="21">
        <v>0</v>
      </c>
      <c r="F368" s="35">
        <v>0</v>
      </c>
    </row>
    <row r="369" spans="1:6" x14ac:dyDescent="0.25">
      <c r="A369" s="180" t="s">
        <v>462</v>
      </c>
      <c r="B369" s="181" t="s">
        <v>463</v>
      </c>
      <c r="C369" s="14">
        <v>0</v>
      </c>
      <c r="E369" s="27">
        <v>0</v>
      </c>
      <c r="F369" s="41">
        <v>0</v>
      </c>
    </row>
    <row r="370" spans="1:6" x14ac:dyDescent="0.25">
      <c r="A370" s="182" t="s">
        <v>484</v>
      </c>
      <c r="B370" s="183" t="s">
        <v>485</v>
      </c>
      <c r="C370" s="15">
        <v>0</v>
      </c>
      <c r="E370" s="44">
        <v>0</v>
      </c>
      <c r="F370" s="42">
        <v>0</v>
      </c>
    </row>
    <row r="371" spans="1:6" x14ac:dyDescent="0.25">
      <c r="A371" s="161" t="s">
        <v>486</v>
      </c>
      <c r="B371" s="162" t="s">
        <v>487</v>
      </c>
      <c r="C371" s="5">
        <v>43016</v>
      </c>
      <c r="E371" s="99">
        <f>E372</f>
        <v>35979.979999999996</v>
      </c>
      <c r="F371" s="32">
        <f t="shared" si="5"/>
        <v>0.83643249023619104</v>
      </c>
    </row>
    <row r="372" spans="1:6" ht="24" x14ac:dyDescent="0.25">
      <c r="A372" s="178" t="s">
        <v>488</v>
      </c>
      <c r="B372" s="179" t="s">
        <v>489</v>
      </c>
      <c r="C372" s="13">
        <v>43016</v>
      </c>
      <c r="E372" s="100">
        <f>E373</f>
        <v>35979.979999999996</v>
      </c>
      <c r="F372" s="40">
        <f t="shared" si="5"/>
        <v>0.83643249023619104</v>
      </c>
    </row>
    <row r="373" spans="1:6" ht="24" x14ac:dyDescent="0.25">
      <c r="A373" s="163" t="s">
        <v>490</v>
      </c>
      <c r="B373" s="164" t="s">
        <v>491</v>
      </c>
      <c r="C373" s="6">
        <v>43016</v>
      </c>
      <c r="E373" s="19">
        <f>E374</f>
        <v>35979.979999999996</v>
      </c>
      <c r="F373" s="33">
        <f t="shared" si="5"/>
        <v>0.83643249023619104</v>
      </c>
    </row>
    <row r="374" spans="1:6" x14ac:dyDescent="0.25">
      <c r="A374" s="165" t="s">
        <v>492</v>
      </c>
      <c r="B374" s="166" t="s">
        <v>493</v>
      </c>
      <c r="C374" s="7">
        <v>43016</v>
      </c>
      <c r="E374" s="20">
        <f>E375+E385</f>
        <v>35979.979999999996</v>
      </c>
      <c r="F374" s="34">
        <f t="shared" si="5"/>
        <v>0.83643249023619104</v>
      </c>
    </row>
    <row r="375" spans="1:6" ht="24" x14ac:dyDescent="0.25">
      <c r="A375" s="167" t="s">
        <v>494</v>
      </c>
      <c r="B375" s="168" t="s">
        <v>495</v>
      </c>
      <c r="C375" s="8">
        <v>37607</v>
      </c>
      <c r="E375" s="21">
        <f>E376</f>
        <v>30784.029999999995</v>
      </c>
      <c r="F375" s="35">
        <f t="shared" si="5"/>
        <v>0.81857180843991795</v>
      </c>
    </row>
    <row r="376" spans="1:6" x14ac:dyDescent="0.25">
      <c r="A376" s="180" t="s">
        <v>496</v>
      </c>
      <c r="B376" s="181" t="s">
        <v>489</v>
      </c>
      <c r="C376" s="14">
        <v>37607</v>
      </c>
      <c r="E376" s="27">
        <f>E377+E378+E379+E380+E381+E382+E383+E384</f>
        <v>30784.029999999995</v>
      </c>
      <c r="F376" s="41">
        <f t="shared" si="5"/>
        <v>0.81857180843991795</v>
      </c>
    </row>
    <row r="377" spans="1:6" x14ac:dyDescent="0.25">
      <c r="A377" s="182" t="s">
        <v>464</v>
      </c>
      <c r="B377" s="183" t="s">
        <v>465</v>
      </c>
      <c r="C377" s="15">
        <v>19000</v>
      </c>
      <c r="E377" s="44">
        <v>16646.48</v>
      </c>
      <c r="F377" s="42">
        <f t="shared" si="5"/>
        <v>0.87613052631578947</v>
      </c>
    </row>
    <row r="378" spans="1:6" x14ac:dyDescent="0.25">
      <c r="A378" s="182" t="s">
        <v>466</v>
      </c>
      <c r="B378" s="183" t="s">
        <v>42</v>
      </c>
      <c r="C378" s="15">
        <v>1097</v>
      </c>
      <c r="E378" s="44">
        <v>1055.07</v>
      </c>
      <c r="F378" s="42">
        <f t="shared" si="5"/>
        <v>0.96177757520510476</v>
      </c>
    </row>
    <row r="379" spans="1:6" x14ac:dyDescent="0.25">
      <c r="A379" s="182" t="s">
        <v>467</v>
      </c>
      <c r="B379" s="183" t="s">
        <v>468</v>
      </c>
      <c r="C379" s="15">
        <v>3500</v>
      </c>
      <c r="E379" s="44">
        <v>2746.66</v>
      </c>
      <c r="F379" s="42">
        <f t="shared" si="5"/>
        <v>0.78476000000000001</v>
      </c>
    </row>
    <row r="380" spans="1:6" x14ac:dyDescent="0.25">
      <c r="A380" s="182" t="s">
        <v>469</v>
      </c>
      <c r="B380" s="183" t="s">
        <v>470</v>
      </c>
      <c r="C380" s="15">
        <v>1100</v>
      </c>
      <c r="E380" s="44">
        <v>591.44000000000005</v>
      </c>
      <c r="F380" s="42">
        <f t="shared" si="5"/>
        <v>0.5376727272727273</v>
      </c>
    </row>
    <row r="381" spans="1:6" x14ac:dyDescent="0.25">
      <c r="A381" s="182" t="s">
        <v>471</v>
      </c>
      <c r="B381" s="183" t="s">
        <v>472</v>
      </c>
      <c r="C381" s="15">
        <v>7020</v>
      </c>
      <c r="E381" s="44">
        <v>5150.03</v>
      </c>
      <c r="F381" s="42">
        <f t="shared" si="5"/>
        <v>0.73362250712250709</v>
      </c>
    </row>
    <row r="382" spans="1:6" x14ac:dyDescent="0.25">
      <c r="A382" s="182" t="s">
        <v>473</v>
      </c>
      <c r="B382" s="183" t="s">
        <v>474</v>
      </c>
      <c r="C382" s="15">
        <v>1690</v>
      </c>
      <c r="E382" s="44">
        <v>849.48</v>
      </c>
      <c r="F382" s="42">
        <f t="shared" si="5"/>
        <v>0.50265088757396448</v>
      </c>
    </row>
    <row r="383" spans="1:6" x14ac:dyDescent="0.25">
      <c r="A383" s="182" t="s">
        <v>475</v>
      </c>
      <c r="B383" s="183" t="s">
        <v>184</v>
      </c>
      <c r="C383" s="15">
        <v>3600</v>
      </c>
      <c r="E383" s="44">
        <v>3316.6</v>
      </c>
      <c r="F383" s="42">
        <f t="shared" si="5"/>
        <v>0.92127777777777775</v>
      </c>
    </row>
    <row r="384" spans="1:6" x14ac:dyDescent="0.25">
      <c r="A384" s="182" t="s">
        <v>476</v>
      </c>
      <c r="B384" s="183" t="s">
        <v>477</v>
      </c>
      <c r="C384" s="15">
        <v>600</v>
      </c>
      <c r="E384" s="44">
        <v>428.27</v>
      </c>
      <c r="F384" s="42">
        <f t="shared" si="5"/>
        <v>0.71378333333333333</v>
      </c>
    </row>
    <row r="385" spans="1:6" ht="24" x14ac:dyDescent="0.25">
      <c r="A385" s="167" t="s">
        <v>497</v>
      </c>
      <c r="B385" s="168" t="s">
        <v>498</v>
      </c>
      <c r="C385" s="8">
        <v>5409</v>
      </c>
      <c r="E385" s="21">
        <f>E386</f>
        <v>5195.95</v>
      </c>
      <c r="F385" s="35">
        <f t="shared" si="5"/>
        <v>0.96061194305786646</v>
      </c>
    </row>
    <row r="386" spans="1:6" x14ac:dyDescent="0.25">
      <c r="A386" s="180" t="s">
        <v>496</v>
      </c>
      <c r="B386" s="181" t="s">
        <v>489</v>
      </c>
      <c r="C386" s="14">
        <v>5409</v>
      </c>
      <c r="E386" s="27">
        <f>E387+E388</f>
        <v>5195.95</v>
      </c>
      <c r="F386" s="41">
        <f t="shared" si="5"/>
        <v>0.96061194305786646</v>
      </c>
    </row>
    <row r="387" spans="1:6" x14ac:dyDescent="0.25">
      <c r="A387" s="182" t="s">
        <v>499</v>
      </c>
      <c r="B387" s="183" t="s">
        <v>500</v>
      </c>
      <c r="C387" s="15">
        <v>5309</v>
      </c>
      <c r="E387" s="44">
        <v>5195.95</v>
      </c>
      <c r="F387" s="42">
        <f t="shared" si="5"/>
        <v>0.978705970992654</v>
      </c>
    </row>
    <row r="388" spans="1:6" x14ac:dyDescent="0.25">
      <c r="A388" s="182" t="s">
        <v>501</v>
      </c>
      <c r="B388" s="183" t="s">
        <v>502</v>
      </c>
      <c r="C388" s="15">
        <v>100</v>
      </c>
      <c r="E388" s="44">
        <v>0</v>
      </c>
      <c r="F388" s="42">
        <f t="shared" si="5"/>
        <v>0</v>
      </c>
    </row>
  </sheetData>
  <mergeCells count="7">
    <mergeCell ref="A11:C11"/>
    <mergeCell ref="A13:C13"/>
    <mergeCell ref="A1:B1"/>
    <mergeCell ref="A3:B3"/>
    <mergeCell ref="A5:C5"/>
    <mergeCell ref="A7:C7"/>
    <mergeCell ref="A9:C9"/>
  </mergeCells>
  <pageMargins left="0.39370078740157499" right="0.196850393700787" top="0.39370078740157499" bottom="0.63976377952755903" header="0.39370078740157499" footer="0.39370078740157499"/>
  <pageSetup paperSize="9" orientation="portrait" horizontalDpi="300" verticalDpi="300" r:id="rId1"/>
  <headerFooter alignWithMargins="0">
    <oddFooter>&amp;L&amp;"Arial,Regular"&amp;8 LC147RP-IP &amp;C&amp;"Arial,Regular"&amp;8Stranica &amp;P od &amp;N &amp;R&amp;"Arial,Regular"&amp;8 *Obrada LC*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selection activeCell="G17" sqref="G17"/>
    </sheetView>
  </sheetViews>
  <sheetFormatPr defaultRowHeight="15" x14ac:dyDescent="0.25"/>
  <cols>
    <col min="1" max="1" width="16.140625" style="45" customWidth="1"/>
    <col min="2" max="2" width="63.42578125" style="45" customWidth="1"/>
    <col min="3" max="3" width="20.28515625" style="45" customWidth="1"/>
    <col min="4" max="4" width="15.42578125" style="45" customWidth="1"/>
    <col min="5" max="5" width="13" style="45" customWidth="1"/>
    <col min="6" max="6" width="11.28515625" style="45" bestFit="1" customWidth="1"/>
    <col min="7" max="7" width="10.7109375" style="45" customWidth="1"/>
    <col min="8" max="8" width="12.140625" style="45" customWidth="1"/>
    <col min="9" max="11" width="9.140625" style="45"/>
    <col min="12" max="12" width="11.7109375" style="45" bestFit="1" customWidth="1"/>
    <col min="13" max="16384" width="9.140625" style="45"/>
  </cols>
  <sheetData>
    <row r="1" spans="1:8" x14ac:dyDescent="0.25">
      <c r="A1" s="224" t="s">
        <v>0</v>
      </c>
      <c r="B1" s="222"/>
      <c r="C1" s="51"/>
    </row>
    <row r="2" spans="1:8" ht="1.35" customHeight="1" x14ac:dyDescent="0.25"/>
    <row r="3" spans="1:8" x14ac:dyDescent="0.25">
      <c r="A3" s="224" t="s">
        <v>1</v>
      </c>
      <c r="B3" s="222"/>
      <c r="C3" s="51"/>
    </row>
    <row r="4" spans="1:8" ht="1.35" customHeight="1" x14ac:dyDescent="0.25"/>
    <row r="5" spans="1:8" ht="12.75" customHeight="1" x14ac:dyDescent="0.25">
      <c r="A5" s="224" t="s">
        <v>2</v>
      </c>
      <c r="B5" s="222"/>
      <c r="C5" s="222"/>
      <c r="D5" s="93"/>
    </row>
    <row r="6" spans="1:8" ht="1.35" customHeight="1" x14ac:dyDescent="0.25"/>
    <row r="7" spans="1:8" ht="12.75" customHeight="1" x14ac:dyDescent="0.25">
      <c r="A7" s="224" t="s">
        <v>3</v>
      </c>
      <c r="B7" s="222"/>
      <c r="C7" s="222"/>
      <c r="D7" s="93"/>
    </row>
    <row r="8" spans="1:8" ht="1.35" customHeight="1" x14ac:dyDescent="0.25"/>
    <row r="9" spans="1:8" ht="12.75" customHeight="1" x14ac:dyDescent="0.25">
      <c r="A9" s="224" t="s">
        <v>4</v>
      </c>
      <c r="B9" s="222"/>
      <c r="C9" s="222"/>
    </row>
    <row r="10" spans="1:8" ht="15.6" customHeight="1" x14ac:dyDescent="0.25"/>
    <row r="11" spans="1:8" ht="19.899999999999999" customHeight="1" x14ac:dyDescent="0.25">
      <c r="A11" s="221" t="s">
        <v>539</v>
      </c>
      <c r="B11" s="222"/>
      <c r="C11" s="222"/>
    </row>
    <row r="12" spans="1:8" ht="1.5" customHeight="1" x14ac:dyDescent="0.25"/>
    <row r="13" spans="1:8" ht="14.1" customHeight="1" x14ac:dyDescent="0.25">
      <c r="A13" s="223" t="s">
        <v>540</v>
      </c>
      <c r="B13" s="222"/>
      <c r="C13" s="222"/>
    </row>
    <row r="14" spans="1:8" ht="14.25" customHeight="1" x14ac:dyDescent="0.25"/>
    <row r="15" spans="1:8" ht="24" x14ac:dyDescent="0.25">
      <c r="A15" s="57" t="s">
        <v>6</v>
      </c>
      <c r="B15" s="57" t="s">
        <v>534</v>
      </c>
      <c r="C15" s="50" t="s">
        <v>538</v>
      </c>
      <c r="D15" s="50" t="s">
        <v>541</v>
      </c>
      <c r="E15" s="50" t="s">
        <v>542</v>
      </c>
      <c r="F15" s="50" t="s">
        <v>503</v>
      </c>
      <c r="G15" s="50" t="s">
        <v>543</v>
      </c>
      <c r="H15" s="50" t="s">
        <v>544</v>
      </c>
    </row>
    <row r="16" spans="1:8" x14ac:dyDescent="0.25">
      <c r="A16" s="50">
        <v>1</v>
      </c>
      <c r="B16" s="50">
        <v>2</v>
      </c>
      <c r="C16" s="50">
        <v>3</v>
      </c>
      <c r="D16" s="50">
        <v>4</v>
      </c>
      <c r="E16" s="50">
        <v>5</v>
      </c>
      <c r="F16" s="50">
        <v>6</v>
      </c>
      <c r="G16" s="50">
        <v>7</v>
      </c>
      <c r="H16" s="50">
        <v>8</v>
      </c>
    </row>
    <row r="17" spans="1:12" x14ac:dyDescent="0.25">
      <c r="A17" s="63" t="s">
        <v>1</v>
      </c>
      <c r="B17" s="64" t="s">
        <v>533</v>
      </c>
      <c r="C17" s="61">
        <v>1906887.3</v>
      </c>
      <c r="D17" s="61">
        <f>SUM(D18:D34)</f>
        <v>2214531.0099999998</v>
      </c>
      <c r="E17" s="61">
        <v>2257912.14</v>
      </c>
      <c r="F17" s="61">
        <f>SUM(F18:F34)</f>
        <v>1665736.8699999999</v>
      </c>
      <c r="G17" s="62">
        <f>F17/C17</f>
        <v>0.87353713562411361</v>
      </c>
      <c r="H17" s="62">
        <f>F17/E17</f>
        <v>0.73773325387231403</v>
      </c>
    </row>
    <row r="18" spans="1:12" x14ac:dyDescent="0.25">
      <c r="A18" s="52" t="s">
        <v>532</v>
      </c>
      <c r="B18" s="54" t="s">
        <v>531</v>
      </c>
      <c r="C18" s="49">
        <f>2962938.57/7.5345</f>
        <v>393249.52817041602</v>
      </c>
      <c r="D18" s="49">
        <v>550000</v>
      </c>
      <c r="E18" s="49">
        <v>560000</v>
      </c>
      <c r="F18" s="49">
        <v>568683.84</v>
      </c>
      <c r="G18" s="58">
        <f t="shared" ref="G18:G32" si="0">F18/C18</f>
        <v>1.4461144877802852</v>
      </c>
      <c r="H18" s="58">
        <f t="shared" ref="H18:H32" si="1">F18/E18</f>
        <v>1.0155068571428572</v>
      </c>
    </row>
    <row r="19" spans="1:12" x14ac:dyDescent="0.25">
      <c r="A19" s="52" t="s">
        <v>530</v>
      </c>
      <c r="B19" s="54" t="s">
        <v>529</v>
      </c>
      <c r="C19" s="49">
        <f>1013374.26/7.5345</f>
        <v>134497.87776229344</v>
      </c>
      <c r="D19" s="49">
        <v>35000</v>
      </c>
      <c r="E19" s="49">
        <v>78000</v>
      </c>
      <c r="F19" s="49">
        <v>38192.07</v>
      </c>
      <c r="G19" s="58">
        <f t="shared" si="0"/>
        <v>0.28396039131189299</v>
      </c>
      <c r="H19" s="58">
        <f t="shared" si="1"/>
        <v>0.48964192307692306</v>
      </c>
      <c r="L19" s="93"/>
    </row>
    <row r="20" spans="1:12" x14ac:dyDescent="0.25">
      <c r="A20" s="52" t="s">
        <v>528</v>
      </c>
      <c r="B20" s="54" t="s">
        <v>527</v>
      </c>
      <c r="C20" s="49">
        <f>31168.35/7.5345</f>
        <v>4136.7509456500093</v>
      </c>
      <c r="D20" s="49">
        <v>5000</v>
      </c>
      <c r="E20" s="49">
        <v>5000</v>
      </c>
      <c r="F20" s="49">
        <v>4559.07</v>
      </c>
      <c r="G20" s="58">
        <f t="shared" si="0"/>
        <v>1.1020895528637225</v>
      </c>
      <c r="H20" s="58">
        <f t="shared" si="1"/>
        <v>0.9118139999999999</v>
      </c>
    </row>
    <row r="21" spans="1:12" x14ac:dyDescent="0.25">
      <c r="A21" s="52" t="s">
        <v>526</v>
      </c>
      <c r="B21" s="54" t="s">
        <v>525</v>
      </c>
      <c r="C21" s="49">
        <f>543769.73/7.5345</f>
        <v>72170.645696462932</v>
      </c>
      <c r="D21" s="49">
        <v>0</v>
      </c>
      <c r="E21" s="49">
        <v>229200</v>
      </c>
      <c r="F21" s="49">
        <v>18932.52</v>
      </c>
      <c r="G21" s="58">
        <f t="shared" si="0"/>
        <v>0.26232992399190741</v>
      </c>
      <c r="H21" s="58">
        <f t="shared" si="1"/>
        <v>8.2602617801047121E-2</v>
      </c>
    </row>
    <row r="22" spans="1:12" x14ac:dyDescent="0.25">
      <c r="A22" s="52" t="s">
        <v>524</v>
      </c>
      <c r="B22" s="54" t="s">
        <v>523</v>
      </c>
      <c r="C22" s="49">
        <f>2399068.54/7.5345</f>
        <v>318411.11420797661</v>
      </c>
      <c r="D22" s="49">
        <v>284121</v>
      </c>
      <c r="E22" s="49">
        <v>335771</v>
      </c>
      <c r="F22" s="49">
        <v>438426.2</v>
      </c>
      <c r="G22" s="58">
        <f t="shared" si="0"/>
        <v>1.3769186452255342</v>
      </c>
      <c r="H22" s="58">
        <f t="shared" si="1"/>
        <v>1.3057297979873188</v>
      </c>
    </row>
    <row r="23" spans="1:12" x14ac:dyDescent="0.25">
      <c r="A23" s="52" t="s">
        <v>537</v>
      </c>
      <c r="B23" s="54" t="s">
        <v>536</v>
      </c>
      <c r="C23" s="49">
        <v>0</v>
      </c>
      <c r="D23" s="49">
        <v>0</v>
      </c>
      <c r="E23" s="49">
        <v>0</v>
      </c>
      <c r="F23" s="49">
        <v>0</v>
      </c>
      <c r="G23" s="58">
        <v>0</v>
      </c>
      <c r="H23" s="58">
        <v>0</v>
      </c>
    </row>
    <row r="24" spans="1:12" x14ac:dyDescent="0.25">
      <c r="A24" s="52">
        <v>636</v>
      </c>
      <c r="B24" s="54" t="s">
        <v>535</v>
      </c>
      <c r="C24" s="49">
        <f>9600/7.5345</f>
        <v>1274.1389607804101</v>
      </c>
      <c r="D24" s="49">
        <v>0</v>
      </c>
      <c r="E24" s="49">
        <v>0</v>
      </c>
      <c r="F24" s="49">
        <v>911.54</v>
      </c>
      <c r="G24" s="58">
        <f t="shared" si="0"/>
        <v>0.71541647187500002</v>
      </c>
      <c r="H24" s="58">
        <v>0</v>
      </c>
    </row>
    <row r="25" spans="1:12" x14ac:dyDescent="0.25">
      <c r="A25" s="52" t="s">
        <v>522</v>
      </c>
      <c r="B25" s="54" t="s">
        <v>521</v>
      </c>
      <c r="C25" s="49">
        <f>603.25/7.5345</f>
        <v>80.065034176123163</v>
      </c>
      <c r="D25" s="49">
        <v>15000</v>
      </c>
      <c r="E25" s="49">
        <v>3000</v>
      </c>
      <c r="F25" s="49">
        <v>72.16</v>
      </c>
      <c r="G25" s="58">
        <f t="shared" si="0"/>
        <v>0.90126733526730207</v>
      </c>
      <c r="H25" s="58">
        <f t="shared" si="1"/>
        <v>2.4053333333333333E-2</v>
      </c>
    </row>
    <row r="26" spans="1:12" x14ac:dyDescent="0.25">
      <c r="A26" s="52" t="s">
        <v>520</v>
      </c>
      <c r="B26" s="54" t="s">
        <v>519</v>
      </c>
      <c r="C26" s="49">
        <f>4763264.64/7.5345</f>
        <v>632193.86024288263</v>
      </c>
      <c r="D26" s="49">
        <v>707987</v>
      </c>
      <c r="E26" s="49">
        <v>534119.13</v>
      </c>
      <c r="F26" s="49">
        <v>321216.71999999997</v>
      </c>
      <c r="G26" s="58">
        <f t="shared" si="0"/>
        <v>0.50809844922662117</v>
      </c>
      <c r="H26" s="58">
        <f t="shared" si="1"/>
        <v>0.60139527299836648</v>
      </c>
    </row>
    <row r="27" spans="1:12" x14ac:dyDescent="0.25">
      <c r="A27" s="52" t="s">
        <v>518</v>
      </c>
      <c r="B27" s="54" t="s">
        <v>173</v>
      </c>
      <c r="C27" s="49">
        <f>179.46/7.5345</f>
        <v>23.818435198088793</v>
      </c>
      <c r="D27" s="49">
        <v>15000</v>
      </c>
      <c r="E27" s="49">
        <v>2000</v>
      </c>
      <c r="F27" s="49">
        <v>20.32</v>
      </c>
      <c r="G27" s="58">
        <f t="shared" si="0"/>
        <v>0.85312069541959212</v>
      </c>
      <c r="H27" s="58">
        <f t="shared" si="1"/>
        <v>1.0160000000000001E-2</v>
      </c>
    </row>
    <row r="28" spans="1:12" x14ac:dyDescent="0.25">
      <c r="A28" s="52" t="s">
        <v>517</v>
      </c>
      <c r="B28" s="54" t="s">
        <v>516</v>
      </c>
      <c r="C28" s="49">
        <f>962254.53/7.5345</f>
        <v>127713.12363129604</v>
      </c>
      <c r="D28" s="49">
        <v>178700</v>
      </c>
      <c r="E28" s="49">
        <v>163700</v>
      </c>
      <c r="F28" s="49">
        <v>137773.44</v>
      </c>
      <c r="G28" s="58">
        <f t="shared" si="0"/>
        <v>1.0787727688639721</v>
      </c>
      <c r="H28" s="58">
        <f t="shared" si="1"/>
        <v>0.84162150274893099</v>
      </c>
      <c r="L28" s="93"/>
    </row>
    <row r="29" spans="1:12" x14ac:dyDescent="0.25">
      <c r="A29" s="52" t="s">
        <v>515</v>
      </c>
      <c r="B29" s="54" t="s">
        <v>514</v>
      </c>
      <c r="C29" s="49">
        <f>854139.06/7.5345</f>
        <v>113363.73481982879</v>
      </c>
      <c r="D29" s="49">
        <v>166730</v>
      </c>
      <c r="E29" s="49">
        <v>195053.26</v>
      </c>
      <c r="F29" s="49">
        <v>107316.27</v>
      </c>
      <c r="G29" s="58">
        <f t="shared" si="0"/>
        <v>0.94665432618782241</v>
      </c>
      <c r="H29" s="58">
        <f t="shared" si="1"/>
        <v>0.55018957386305667</v>
      </c>
    </row>
    <row r="30" spans="1:12" x14ac:dyDescent="0.25">
      <c r="A30" s="52" t="s">
        <v>513</v>
      </c>
      <c r="B30" s="54" t="s">
        <v>512</v>
      </c>
      <c r="C30" s="49">
        <v>0</v>
      </c>
      <c r="D30" s="49">
        <v>10000</v>
      </c>
      <c r="E30" s="49">
        <v>2000</v>
      </c>
      <c r="F30" s="49">
        <v>0</v>
      </c>
      <c r="G30" s="58">
        <v>0</v>
      </c>
      <c r="H30" s="58">
        <f t="shared" si="1"/>
        <v>0</v>
      </c>
    </row>
    <row r="31" spans="1:12" x14ac:dyDescent="0.25">
      <c r="A31" s="52" t="s">
        <v>511</v>
      </c>
      <c r="B31" s="54" t="s">
        <v>510</v>
      </c>
      <c r="C31" s="49">
        <f>301200.55/7.5345</f>
        <v>39976.182892029989</v>
      </c>
      <c r="D31" s="49">
        <v>199964.01</v>
      </c>
      <c r="E31" s="49">
        <v>111039.75</v>
      </c>
      <c r="F31" s="49">
        <v>8974.74</v>
      </c>
      <c r="G31" s="58">
        <f t="shared" si="0"/>
        <v>0.22450217481342583</v>
      </c>
      <c r="H31" s="58">
        <f t="shared" si="1"/>
        <v>8.0824569579812627E-2</v>
      </c>
    </row>
    <row r="32" spans="1:12" x14ac:dyDescent="0.25">
      <c r="A32" s="52" t="s">
        <v>509</v>
      </c>
      <c r="B32" s="54" t="s">
        <v>508</v>
      </c>
      <c r="C32" s="49">
        <f>385915.28/7.5345</f>
        <v>51219.759771716774</v>
      </c>
      <c r="D32" s="49">
        <v>37210</v>
      </c>
      <c r="E32" s="49">
        <v>37210</v>
      </c>
      <c r="F32" s="49">
        <v>4336.01</v>
      </c>
      <c r="G32" s="58">
        <f t="shared" si="0"/>
        <v>8.4655024141568058E-2</v>
      </c>
      <c r="H32" s="58">
        <f t="shared" si="1"/>
        <v>0.11652808384842785</v>
      </c>
    </row>
    <row r="33" spans="1:8" ht="13.5" customHeight="1" x14ac:dyDescent="0.25">
      <c r="A33" s="52" t="s">
        <v>507</v>
      </c>
      <c r="B33" s="54" t="s">
        <v>506</v>
      </c>
      <c r="C33" s="49">
        <v>0</v>
      </c>
      <c r="D33" s="49">
        <v>9819</v>
      </c>
      <c r="E33" s="49">
        <v>1819</v>
      </c>
      <c r="F33" s="49">
        <v>0</v>
      </c>
      <c r="G33" s="58">
        <v>0</v>
      </c>
      <c r="H33" s="58">
        <v>0</v>
      </c>
    </row>
    <row r="34" spans="1:8" ht="30" customHeight="1" x14ac:dyDescent="0.25">
      <c r="A34" s="53">
        <v>842</v>
      </c>
      <c r="B34" s="55" t="s">
        <v>703</v>
      </c>
      <c r="C34" s="48">
        <v>18576.689999999999</v>
      </c>
      <c r="D34" s="47">
        <v>0</v>
      </c>
      <c r="E34" s="47">
        <v>0</v>
      </c>
      <c r="F34" s="111">
        <v>16321.97</v>
      </c>
      <c r="G34" s="59">
        <v>0</v>
      </c>
      <c r="H34" s="59">
        <v>0</v>
      </c>
    </row>
    <row r="35" spans="1:8" ht="13.5" customHeight="1" x14ac:dyDescent="0.25">
      <c r="C35" s="46"/>
    </row>
  </sheetData>
  <mergeCells count="7">
    <mergeCell ref="A11:C11"/>
    <mergeCell ref="A13:C13"/>
    <mergeCell ref="A1:B1"/>
    <mergeCell ref="A3:B3"/>
    <mergeCell ref="A5:C5"/>
    <mergeCell ref="A7:C7"/>
    <mergeCell ref="A9:C9"/>
  </mergeCells>
  <pageMargins left="0.39370078740157499" right="0.196850393700787" top="0.39370078740157499" bottom="0.63976377952755903" header="0.39370078740157499" footer="0.39370078740157499"/>
  <pageSetup paperSize="9" orientation="portrait" horizontalDpi="300" verticalDpi="300" r:id="rId1"/>
  <headerFooter alignWithMargins="0">
    <oddFooter>&amp;L&amp;"Arial,Regular"&amp;8 LC147RP-IP &amp;C&amp;"Arial,Regular"&amp;8Stranica &amp;P od &amp;N &amp;R&amp;"Arial,Regular"&amp;8 *Obrada LC*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workbookViewId="0">
      <selection activeCell="Z32" sqref="Z32"/>
    </sheetView>
  </sheetViews>
  <sheetFormatPr defaultRowHeight="12.75" x14ac:dyDescent="0.2"/>
  <cols>
    <col min="1" max="16384" width="9.140625" style="106"/>
  </cols>
  <sheetData>
    <row r="1" spans="1:24" x14ac:dyDescent="0.2">
      <c r="A1" s="268" t="s">
        <v>0</v>
      </c>
      <c r="B1" s="268"/>
      <c r="C1" s="107"/>
      <c r="D1" s="108"/>
    </row>
    <row r="2" spans="1:24" x14ac:dyDescent="0.2">
      <c r="A2" s="268" t="s">
        <v>1</v>
      </c>
      <c r="B2" s="268"/>
      <c r="C2" s="107"/>
      <c r="D2" s="109"/>
    </row>
    <row r="3" spans="1:24" x14ac:dyDescent="0.2">
      <c r="A3" s="268" t="s">
        <v>2</v>
      </c>
      <c r="B3" s="268"/>
    </row>
    <row r="4" spans="1:24" x14ac:dyDescent="0.2">
      <c r="A4" s="268" t="s">
        <v>3</v>
      </c>
      <c r="B4" s="268"/>
    </row>
    <row r="5" spans="1:24" x14ac:dyDescent="0.2">
      <c r="A5" s="268" t="s">
        <v>4</v>
      </c>
      <c r="B5" s="268"/>
    </row>
    <row r="6" spans="1:24" s="110" customFormat="1" ht="18" x14ac:dyDescent="0.25">
      <c r="A6" s="269" t="s">
        <v>701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</row>
    <row r="7" spans="1:24" x14ac:dyDescent="0.2">
      <c r="A7" s="271" t="s">
        <v>633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</row>
    <row r="8" spans="1:24" x14ac:dyDescent="0.2">
      <c r="A8" s="271" t="s">
        <v>1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</row>
    <row r="14" spans="1:24" x14ac:dyDescent="0.2">
      <c r="A14" s="272" t="s">
        <v>641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5"/>
      <c r="M14" s="272" t="s">
        <v>640</v>
      </c>
      <c r="N14" s="245"/>
      <c r="O14" s="272" t="s">
        <v>639</v>
      </c>
      <c r="P14" s="245"/>
      <c r="Q14" s="272" t="s">
        <v>638</v>
      </c>
      <c r="R14" s="245"/>
      <c r="S14" s="272" t="s">
        <v>637</v>
      </c>
      <c r="T14" s="245"/>
      <c r="U14" s="272" t="s">
        <v>636</v>
      </c>
      <c r="V14" s="245"/>
      <c r="W14" s="272" t="s">
        <v>635</v>
      </c>
      <c r="X14" s="245"/>
    </row>
    <row r="15" spans="1:24" x14ac:dyDescent="0.2">
      <c r="A15" s="273" t="s">
        <v>699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56"/>
      <c r="M15" s="255" t="s">
        <v>627</v>
      </c>
      <c r="N15" s="256"/>
      <c r="O15" s="255" t="s">
        <v>626</v>
      </c>
      <c r="P15" s="256"/>
      <c r="Q15" s="255" t="s">
        <v>580</v>
      </c>
      <c r="R15" s="256"/>
      <c r="S15" s="255" t="s">
        <v>558</v>
      </c>
      <c r="T15" s="256"/>
      <c r="U15" s="255" t="s">
        <v>550</v>
      </c>
      <c r="V15" s="256"/>
      <c r="W15" s="255" t="s">
        <v>625</v>
      </c>
      <c r="X15" s="256"/>
    </row>
    <row r="16" spans="1:24" x14ac:dyDescent="0.2">
      <c r="A16" s="257" t="s">
        <v>698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9"/>
      <c r="M16" s="260">
        <f>M17+M26+M33+M39+M50</f>
        <v>1797114.67</v>
      </c>
      <c r="N16" s="259"/>
      <c r="O16" s="260">
        <v>1967538</v>
      </c>
      <c r="P16" s="259"/>
      <c r="Q16" s="260">
        <v>2107843.39</v>
      </c>
      <c r="R16" s="259"/>
      <c r="S16" s="260">
        <f>S17+S26+S33+S39+S50</f>
        <v>1636104.1500000001</v>
      </c>
      <c r="T16" s="259"/>
      <c r="U16" s="241">
        <f>S16/M16</f>
        <v>0.91040609556651175</v>
      </c>
      <c r="V16" s="254"/>
      <c r="W16" s="241">
        <f>S16/Q16</f>
        <v>0.77619815483540266</v>
      </c>
      <c r="X16" s="254"/>
    </row>
    <row r="17" spans="1:24" x14ac:dyDescent="0.2">
      <c r="A17" s="249" t="s">
        <v>697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1"/>
      <c r="M17" s="252">
        <v>531884.16</v>
      </c>
      <c r="N17" s="251"/>
      <c r="O17" s="252">
        <v>590000</v>
      </c>
      <c r="P17" s="251"/>
      <c r="Q17" s="252">
        <v>643000</v>
      </c>
      <c r="R17" s="251"/>
      <c r="S17" s="252">
        <v>611434.98</v>
      </c>
      <c r="T17" s="251"/>
      <c r="U17" s="235">
        <f t="shared" ref="U17:U58" si="0">S17/M17</f>
        <v>1.1495641832988595</v>
      </c>
      <c r="V17" s="253"/>
      <c r="W17" s="235">
        <f t="shared" ref="W17:W59" si="1">S17/Q17</f>
        <v>0.95090976671850702</v>
      </c>
      <c r="X17" s="253"/>
    </row>
    <row r="18" spans="1:24" x14ac:dyDescent="0.2">
      <c r="A18" s="243" t="s">
        <v>696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5"/>
      <c r="M18" s="246">
        <v>393249.53</v>
      </c>
      <c r="N18" s="245"/>
      <c r="O18" s="246">
        <v>550000</v>
      </c>
      <c r="P18" s="245"/>
      <c r="Q18" s="246">
        <v>560000</v>
      </c>
      <c r="R18" s="245"/>
      <c r="S18" s="246">
        <v>568683.84</v>
      </c>
      <c r="T18" s="245"/>
      <c r="U18" s="247">
        <f t="shared" si="0"/>
        <v>1.4461144810522721</v>
      </c>
      <c r="V18" s="248"/>
      <c r="W18" s="247">
        <f t="shared" si="1"/>
        <v>1.0155068571428572</v>
      </c>
      <c r="X18" s="248"/>
    </row>
    <row r="19" spans="1:24" x14ac:dyDescent="0.2">
      <c r="A19" s="243" t="s">
        <v>695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5"/>
      <c r="M19" s="246">
        <v>411826.22</v>
      </c>
      <c r="N19" s="245"/>
      <c r="O19" s="246">
        <v>0</v>
      </c>
      <c r="P19" s="245"/>
      <c r="Q19" s="246">
        <v>0</v>
      </c>
      <c r="R19" s="245"/>
      <c r="S19" s="246">
        <v>585005.81000000006</v>
      </c>
      <c r="T19" s="245"/>
      <c r="U19" s="247">
        <f t="shared" si="0"/>
        <v>1.4205161827724326</v>
      </c>
      <c r="V19" s="248"/>
      <c r="W19" s="247"/>
      <c r="X19" s="248"/>
    </row>
    <row r="20" spans="1:24" x14ac:dyDescent="0.2">
      <c r="A20" s="243" t="s">
        <v>694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5"/>
      <c r="M20" s="246">
        <v>18576.689999999999</v>
      </c>
      <c r="N20" s="245"/>
      <c r="O20" s="246">
        <v>0</v>
      </c>
      <c r="P20" s="245"/>
      <c r="Q20" s="246">
        <v>0</v>
      </c>
      <c r="R20" s="245"/>
      <c r="S20" s="246">
        <v>16321.97</v>
      </c>
      <c r="T20" s="245"/>
      <c r="U20" s="247">
        <f t="shared" si="0"/>
        <v>0.87862638607846721</v>
      </c>
      <c r="V20" s="248"/>
      <c r="W20" s="247"/>
      <c r="X20" s="248"/>
    </row>
    <row r="21" spans="1:24" x14ac:dyDescent="0.2">
      <c r="A21" s="243" t="s">
        <v>693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5"/>
      <c r="M21" s="246">
        <v>134497.88</v>
      </c>
      <c r="N21" s="245"/>
      <c r="O21" s="246">
        <v>35000</v>
      </c>
      <c r="P21" s="245"/>
      <c r="Q21" s="246">
        <v>78000</v>
      </c>
      <c r="R21" s="245"/>
      <c r="S21" s="246">
        <v>38192.07</v>
      </c>
      <c r="T21" s="245"/>
      <c r="U21" s="247">
        <f t="shared" si="0"/>
        <v>0.28396038658750605</v>
      </c>
      <c r="V21" s="248"/>
      <c r="W21" s="247">
        <f t="shared" si="1"/>
        <v>0.48964192307692306</v>
      </c>
      <c r="X21" s="248"/>
    </row>
    <row r="22" spans="1:24" x14ac:dyDescent="0.2">
      <c r="A22" s="243" t="s">
        <v>692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5"/>
      <c r="M22" s="246">
        <v>78.489999999999995</v>
      </c>
      <c r="N22" s="245"/>
      <c r="O22" s="246">
        <v>0</v>
      </c>
      <c r="P22" s="245"/>
      <c r="Q22" s="246">
        <v>0</v>
      </c>
      <c r="R22" s="245"/>
      <c r="S22" s="246">
        <v>26.08</v>
      </c>
      <c r="T22" s="245"/>
      <c r="U22" s="247">
        <f t="shared" si="0"/>
        <v>0.33227162695884827</v>
      </c>
      <c r="V22" s="248"/>
      <c r="W22" s="247"/>
      <c r="X22" s="248"/>
    </row>
    <row r="23" spans="1:24" x14ac:dyDescent="0.2">
      <c r="A23" s="243" t="s">
        <v>691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5"/>
      <c r="M23" s="246">
        <v>134419.39000000001</v>
      </c>
      <c r="N23" s="245"/>
      <c r="O23" s="246">
        <v>0</v>
      </c>
      <c r="P23" s="245"/>
      <c r="Q23" s="246">
        <v>0</v>
      </c>
      <c r="R23" s="245"/>
      <c r="S23" s="246">
        <v>38165.99</v>
      </c>
      <c r="T23" s="245"/>
      <c r="U23" s="247">
        <f t="shared" si="0"/>
        <v>0.28393217674920257</v>
      </c>
      <c r="V23" s="248"/>
      <c r="W23" s="247"/>
      <c r="X23" s="248"/>
    </row>
    <row r="24" spans="1:24" x14ac:dyDescent="0.2">
      <c r="A24" s="243" t="s">
        <v>690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5"/>
      <c r="M24" s="246">
        <v>4136.75</v>
      </c>
      <c r="N24" s="245"/>
      <c r="O24" s="246">
        <v>5000</v>
      </c>
      <c r="P24" s="245"/>
      <c r="Q24" s="246">
        <v>5000</v>
      </c>
      <c r="R24" s="245"/>
      <c r="S24" s="246">
        <v>4559.07</v>
      </c>
      <c r="T24" s="245"/>
      <c r="U24" s="247">
        <f t="shared" si="0"/>
        <v>1.1020898047984529</v>
      </c>
      <c r="V24" s="248"/>
      <c r="W24" s="247">
        <f t="shared" si="1"/>
        <v>0.9118139999999999</v>
      </c>
      <c r="X24" s="248"/>
    </row>
    <row r="25" spans="1:24" x14ac:dyDescent="0.2">
      <c r="A25" s="243" t="s">
        <v>689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5"/>
      <c r="M25" s="246">
        <v>4136.75</v>
      </c>
      <c r="N25" s="245"/>
      <c r="O25" s="246">
        <v>0</v>
      </c>
      <c r="P25" s="245"/>
      <c r="Q25" s="246">
        <v>0</v>
      </c>
      <c r="R25" s="245"/>
      <c r="S25" s="246">
        <v>4559.07</v>
      </c>
      <c r="T25" s="245"/>
      <c r="U25" s="247">
        <f t="shared" si="0"/>
        <v>1.1020898047984529</v>
      </c>
      <c r="V25" s="248"/>
      <c r="W25" s="247"/>
      <c r="X25" s="248"/>
    </row>
    <row r="26" spans="1:24" x14ac:dyDescent="0.2">
      <c r="A26" s="249" t="s">
        <v>688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1"/>
      <c r="M26" s="252">
        <v>391855.9</v>
      </c>
      <c r="N26" s="251"/>
      <c r="O26" s="252">
        <v>284121</v>
      </c>
      <c r="P26" s="251"/>
      <c r="Q26" s="252">
        <v>564971</v>
      </c>
      <c r="R26" s="251"/>
      <c r="S26" s="252">
        <v>458270.26</v>
      </c>
      <c r="T26" s="251"/>
      <c r="U26" s="235">
        <f t="shared" si="0"/>
        <v>1.1694866914087552</v>
      </c>
      <c r="V26" s="253"/>
      <c r="W26" s="235">
        <f t="shared" si="1"/>
        <v>0.81113943901545393</v>
      </c>
      <c r="X26" s="253"/>
    </row>
    <row r="27" spans="1:24" x14ac:dyDescent="0.2">
      <c r="A27" s="243" t="s">
        <v>687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5"/>
      <c r="M27" s="246">
        <v>72170.649999999994</v>
      </c>
      <c r="N27" s="245"/>
      <c r="O27" s="246">
        <v>0</v>
      </c>
      <c r="P27" s="245"/>
      <c r="Q27" s="246">
        <v>229200</v>
      </c>
      <c r="R27" s="245"/>
      <c r="S27" s="246">
        <v>18932.52</v>
      </c>
      <c r="T27" s="245"/>
      <c r="U27" s="247">
        <f t="shared" si="0"/>
        <v>0.26232990834916969</v>
      </c>
      <c r="V27" s="248"/>
      <c r="W27" s="247">
        <f t="shared" si="1"/>
        <v>8.2602617801047121E-2</v>
      </c>
      <c r="X27" s="248"/>
    </row>
    <row r="28" spans="1:24" x14ac:dyDescent="0.2">
      <c r="A28" s="243" t="s">
        <v>686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5"/>
      <c r="M28" s="246">
        <v>72170.649999999994</v>
      </c>
      <c r="N28" s="245"/>
      <c r="O28" s="246">
        <v>0</v>
      </c>
      <c r="P28" s="245"/>
      <c r="Q28" s="246">
        <v>0</v>
      </c>
      <c r="R28" s="245"/>
      <c r="S28" s="246">
        <v>18932.52</v>
      </c>
      <c r="T28" s="245"/>
      <c r="U28" s="247">
        <f t="shared" si="0"/>
        <v>0.26232990834916969</v>
      </c>
      <c r="V28" s="248"/>
      <c r="W28" s="247"/>
      <c r="X28" s="248"/>
    </row>
    <row r="29" spans="1:24" x14ac:dyDescent="0.2">
      <c r="A29" s="243" t="s">
        <v>685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5"/>
      <c r="M29" s="246">
        <v>318411.11</v>
      </c>
      <c r="N29" s="245"/>
      <c r="O29" s="246">
        <v>284121</v>
      </c>
      <c r="P29" s="245"/>
      <c r="Q29" s="246">
        <v>335771</v>
      </c>
      <c r="R29" s="245"/>
      <c r="S29" s="246">
        <v>438426.2</v>
      </c>
      <c r="T29" s="245"/>
      <c r="U29" s="247">
        <f t="shared" si="0"/>
        <v>1.3769186634222657</v>
      </c>
      <c r="V29" s="248"/>
      <c r="W29" s="247">
        <f t="shared" si="1"/>
        <v>1.3057297979873188</v>
      </c>
      <c r="X29" s="248"/>
    </row>
    <row r="30" spans="1:24" x14ac:dyDescent="0.2">
      <c r="A30" s="243" t="s">
        <v>684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5"/>
      <c r="M30" s="246">
        <v>315093.03999999998</v>
      </c>
      <c r="N30" s="245"/>
      <c r="O30" s="246">
        <v>0</v>
      </c>
      <c r="P30" s="245"/>
      <c r="Q30" s="246">
        <v>0</v>
      </c>
      <c r="R30" s="245"/>
      <c r="S30" s="246">
        <v>363494.49</v>
      </c>
      <c r="T30" s="245"/>
      <c r="U30" s="247">
        <f t="shared" si="0"/>
        <v>1.1536100257879387</v>
      </c>
      <c r="V30" s="248"/>
      <c r="W30" s="247"/>
      <c r="X30" s="248"/>
    </row>
    <row r="31" spans="1:24" x14ac:dyDescent="0.2">
      <c r="A31" s="243" t="s">
        <v>683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5"/>
      <c r="M31" s="246">
        <v>3318.07</v>
      </c>
      <c r="N31" s="245"/>
      <c r="O31" s="246">
        <v>0</v>
      </c>
      <c r="P31" s="245"/>
      <c r="Q31" s="246">
        <v>0</v>
      </c>
      <c r="R31" s="245"/>
      <c r="S31" s="246">
        <v>74931.710000000006</v>
      </c>
      <c r="T31" s="245"/>
      <c r="U31" s="247">
        <f t="shared" si="0"/>
        <v>22.58292019155714</v>
      </c>
      <c r="V31" s="248"/>
      <c r="W31" s="247"/>
      <c r="X31" s="248"/>
    </row>
    <row r="32" spans="1:24" x14ac:dyDescent="0.2">
      <c r="A32" s="263" t="s">
        <v>700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5"/>
      <c r="M32" s="246">
        <v>1274.1400000000001</v>
      </c>
      <c r="N32" s="266"/>
      <c r="O32" s="246">
        <v>0</v>
      </c>
      <c r="P32" s="266"/>
      <c r="Q32" s="246">
        <v>0</v>
      </c>
      <c r="R32" s="266"/>
      <c r="S32" s="246">
        <v>911.54</v>
      </c>
      <c r="T32" s="266"/>
      <c r="U32" s="247">
        <f t="shared" si="0"/>
        <v>0.71541588836391601</v>
      </c>
      <c r="V32" s="267"/>
      <c r="W32" s="261"/>
      <c r="X32" s="262"/>
    </row>
    <row r="33" spans="1:24" x14ac:dyDescent="0.2">
      <c r="A33" s="249" t="s">
        <v>682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1"/>
      <c r="M33" s="252">
        <v>632273.93999999994</v>
      </c>
      <c r="N33" s="251"/>
      <c r="O33" s="252">
        <v>722987</v>
      </c>
      <c r="P33" s="251"/>
      <c r="Q33" s="252">
        <v>537119.13</v>
      </c>
      <c r="R33" s="251"/>
      <c r="S33" s="252">
        <v>321288.88</v>
      </c>
      <c r="T33" s="251"/>
      <c r="U33" s="235">
        <f t="shared" si="0"/>
        <v>0.50814822448636743</v>
      </c>
      <c r="V33" s="253"/>
      <c r="W33" s="235">
        <f t="shared" si="1"/>
        <v>0.59817061440354957</v>
      </c>
      <c r="X33" s="253"/>
    </row>
    <row r="34" spans="1:24" x14ac:dyDescent="0.2">
      <c r="A34" s="243" t="s">
        <v>681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5"/>
      <c r="M34" s="246">
        <v>80.069999999999993</v>
      </c>
      <c r="N34" s="245"/>
      <c r="O34" s="246">
        <v>15000</v>
      </c>
      <c r="P34" s="245"/>
      <c r="Q34" s="246">
        <v>3000</v>
      </c>
      <c r="R34" s="245"/>
      <c r="S34" s="246">
        <v>72.16</v>
      </c>
      <c r="T34" s="245"/>
      <c r="U34" s="247">
        <f t="shared" si="0"/>
        <v>0.90121143999000874</v>
      </c>
      <c r="V34" s="248"/>
      <c r="W34" s="247">
        <f t="shared" si="1"/>
        <v>2.4053333333333333E-2</v>
      </c>
      <c r="X34" s="248"/>
    </row>
    <row r="35" spans="1:24" x14ac:dyDescent="0.2">
      <c r="A35" s="243" t="s">
        <v>680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5"/>
      <c r="M35" s="246">
        <v>632193.87</v>
      </c>
      <c r="N35" s="245"/>
      <c r="O35" s="246">
        <v>707987</v>
      </c>
      <c r="P35" s="245"/>
      <c r="Q35" s="246">
        <v>534119.13</v>
      </c>
      <c r="R35" s="245"/>
      <c r="S35" s="246">
        <v>321216.71999999997</v>
      </c>
      <c r="T35" s="245"/>
      <c r="U35" s="247">
        <f t="shared" si="0"/>
        <v>0.50809844138476057</v>
      </c>
      <c r="V35" s="248"/>
      <c r="W35" s="247">
        <f t="shared" si="1"/>
        <v>0.60139527299836648</v>
      </c>
      <c r="X35" s="248"/>
    </row>
    <row r="36" spans="1:24" x14ac:dyDescent="0.2">
      <c r="A36" s="243" t="s">
        <v>679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5"/>
      <c r="M36" s="246">
        <v>34839.279999999999</v>
      </c>
      <c r="N36" s="245"/>
      <c r="O36" s="246">
        <v>0</v>
      </c>
      <c r="P36" s="245"/>
      <c r="Q36" s="246">
        <v>0</v>
      </c>
      <c r="R36" s="245"/>
      <c r="S36" s="246">
        <v>35817.49</v>
      </c>
      <c r="T36" s="245"/>
      <c r="U36" s="247">
        <f t="shared" si="0"/>
        <v>1.0280777903561726</v>
      </c>
      <c r="V36" s="248"/>
      <c r="W36" s="247"/>
      <c r="X36" s="248"/>
    </row>
    <row r="37" spans="1:24" x14ac:dyDescent="0.2">
      <c r="A37" s="243" t="s">
        <v>678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5"/>
      <c r="M37" s="246">
        <v>592298.94999999995</v>
      </c>
      <c r="N37" s="245"/>
      <c r="O37" s="246">
        <v>0</v>
      </c>
      <c r="P37" s="245"/>
      <c r="Q37" s="246">
        <v>0</v>
      </c>
      <c r="R37" s="245"/>
      <c r="S37" s="246">
        <v>277364.76</v>
      </c>
      <c r="T37" s="245"/>
      <c r="U37" s="247">
        <f t="shared" si="0"/>
        <v>0.46828507799988506</v>
      </c>
      <c r="V37" s="248"/>
      <c r="W37" s="247"/>
      <c r="X37" s="248"/>
    </row>
    <row r="38" spans="1:24" x14ac:dyDescent="0.2">
      <c r="A38" s="243" t="s">
        <v>677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5"/>
      <c r="M38" s="246">
        <v>5055.6400000000003</v>
      </c>
      <c r="N38" s="245"/>
      <c r="O38" s="246">
        <v>0</v>
      </c>
      <c r="P38" s="245"/>
      <c r="Q38" s="246">
        <v>0</v>
      </c>
      <c r="R38" s="245"/>
      <c r="S38" s="246">
        <v>8034.47</v>
      </c>
      <c r="T38" s="245"/>
      <c r="U38" s="247">
        <f t="shared" si="0"/>
        <v>1.589209279141711</v>
      </c>
      <c r="V38" s="248"/>
      <c r="W38" s="247"/>
      <c r="X38" s="248"/>
    </row>
    <row r="39" spans="1:24" x14ac:dyDescent="0.2">
      <c r="A39" s="249" t="s">
        <v>676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1"/>
      <c r="M39" s="252">
        <v>241100.67</v>
      </c>
      <c r="N39" s="251"/>
      <c r="O39" s="252">
        <v>360430</v>
      </c>
      <c r="P39" s="251"/>
      <c r="Q39" s="252">
        <v>360753.26</v>
      </c>
      <c r="R39" s="251"/>
      <c r="S39" s="252">
        <v>245110.03</v>
      </c>
      <c r="T39" s="251"/>
      <c r="U39" s="235">
        <f t="shared" si="0"/>
        <v>1.0166294021497326</v>
      </c>
      <c r="V39" s="253"/>
      <c r="W39" s="235">
        <f t="shared" si="1"/>
        <v>0.67943954269463847</v>
      </c>
      <c r="X39" s="253"/>
    </row>
    <row r="40" spans="1:24" x14ac:dyDescent="0.2">
      <c r="A40" s="243" t="s">
        <v>675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5"/>
      <c r="M40" s="246">
        <v>23.82</v>
      </c>
      <c r="N40" s="245"/>
      <c r="O40" s="246">
        <v>15000</v>
      </c>
      <c r="P40" s="245"/>
      <c r="Q40" s="246">
        <v>2000</v>
      </c>
      <c r="R40" s="245"/>
      <c r="S40" s="246">
        <v>20.32</v>
      </c>
      <c r="T40" s="245"/>
      <c r="U40" s="247">
        <f t="shared" si="0"/>
        <v>0.85306465155331657</v>
      </c>
      <c r="V40" s="248"/>
      <c r="W40" s="247">
        <f t="shared" si="1"/>
        <v>1.0160000000000001E-2</v>
      </c>
      <c r="X40" s="248"/>
    </row>
    <row r="41" spans="1:24" x14ac:dyDescent="0.2">
      <c r="A41" s="243" t="s">
        <v>674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5"/>
      <c r="M41" s="246">
        <v>14.05</v>
      </c>
      <c r="N41" s="245"/>
      <c r="O41" s="246">
        <v>0</v>
      </c>
      <c r="P41" s="245"/>
      <c r="Q41" s="246">
        <v>0</v>
      </c>
      <c r="R41" s="245"/>
      <c r="S41" s="246">
        <v>19.079999999999998</v>
      </c>
      <c r="T41" s="245"/>
      <c r="U41" s="247">
        <f t="shared" si="0"/>
        <v>1.3580071174377222</v>
      </c>
      <c r="V41" s="248"/>
      <c r="W41" s="247"/>
      <c r="X41" s="248"/>
    </row>
    <row r="42" spans="1:24" x14ac:dyDescent="0.2">
      <c r="A42" s="243" t="s">
        <v>673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5"/>
      <c r="M42" s="246">
        <v>9.77</v>
      </c>
      <c r="N42" s="245"/>
      <c r="O42" s="246">
        <v>0</v>
      </c>
      <c r="P42" s="245"/>
      <c r="Q42" s="246">
        <v>0</v>
      </c>
      <c r="R42" s="245"/>
      <c r="S42" s="246">
        <v>1.24</v>
      </c>
      <c r="T42" s="245"/>
      <c r="U42" s="247">
        <f t="shared" si="0"/>
        <v>0.12691914022517911</v>
      </c>
      <c r="V42" s="248"/>
      <c r="W42" s="247"/>
      <c r="X42" s="248"/>
    </row>
    <row r="43" spans="1:24" x14ac:dyDescent="0.2">
      <c r="A43" s="243" t="s">
        <v>672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5"/>
      <c r="M43" s="246">
        <v>127713.12</v>
      </c>
      <c r="N43" s="245"/>
      <c r="O43" s="246">
        <v>178700</v>
      </c>
      <c r="P43" s="245"/>
      <c r="Q43" s="246">
        <v>163700</v>
      </c>
      <c r="R43" s="245"/>
      <c r="S43" s="246">
        <v>137773.44</v>
      </c>
      <c r="T43" s="245"/>
      <c r="U43" s="247">
        <f t="shared" si="0"/>
        <v>1.0787727995369623</v>
      </c>
      <c r="V43" s="248"/>
      <c r="W43" s="247">
        <f t="shared" si="1"/>
        <v>0.84162150274893099</v>
      </c>
      <c r="X43" s="248"/>
    </row>
    <row r="44" spans="1:24" x14ac:dyDescent="0.2">
      <c r="A44" s="243" t="s">
        <v>671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5"/>
      <c r="M44" s="246">
        <v>6781.28</v>
      </c>
      <c r="N44" s="245"/>
      <c r="O44" s="246">
        <v>0</v>
      </c>
      <c r="P44" s="245"/>
      <c r="Q44" s="246">
        <v>0</v>
      </c>
      <c r="R44" s="245"/>
      <c r="S44" s="246">
        <v>6680.13</v>
      </c>
      <c r="T44" s="245"/>
      <c r="U44" s="247">
        <f t="shared" si="0"/>
        <v>0.98508393695585494</v>
      </c>
      <c r="V44" s="248"/>
      <c r="W44" s="247"/>
      <c r="X44" s="248"/>
    </row>
    <row r="45" spans="1:24" x14ac:dyDescent="0.2">
      <c r="A45" s="243" t="s">
        <v>670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5"/>
      <c r="M45" s="246">
        <v>42673.599999999999</v>
      </c>
      <c r="N45" s="245"/>
      <c r="O45" s="246">
        <v>0</v>
      </c>
      <c r="P45" s="245"/>
      <c r="Q45" s="246">
        <v>0</v>
      </c>
      <c r="R45" s="245"/>
      <c r="S45" s="246">
        <v>65534.21</v>
      </c>
      <c r="T45" s="245"/>
      <c r="U45" s="247">
        <f t="shared" si="0"/>
        <v>1.5357084942446853</v>
      </c>
      <c r="V45" s="248"/>
      <c r="W45" s="247"/>
      <c r="X45" s="248"/>
    </row>
    <row r="46" spans="1:24" x14ac:dyDescent="0.2">
      <c r="A46" s="243" t="s">
        <v>669</v>
      </c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5"/>
      <c r="M46" s="246">
        <v>78258.240000000005</v>
      </c>
      <c r="N46" s="245"/>
      <c r="O46" s="246">
        <v>0</v>
      </c>
      <c r="P46" s="245"/>
      <c r="Q46" s="246">
        <v>0</v>
      </c>
      <c r="R46" s="245"/>
      <c r="S46" s="246">
        <v>65559.100000000006</v>
      </c>
      <c r="T46" s="245"/>
      <c r="U46" s="247">
        <f t="shared" si="0"/>
        <v>0.83772775876380556</v>
      </c>
      <c r="V46" s="248"/>
      <c r="W46" s="247"/>
      <c r="X46" s="248"/>
    </row>
    <row r="47" spans="1:24" x14ac:dyDescent="0.2">
      <c r="A47" s="243" t="s">
        <v>668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5"/>
      <c r="M47" s="246">
        <v>113363.73</v>
      </c>
      <c r="N47" s="245"/>
      <c r="O47" s="246">
        <v>166730</v>
      </c>
      <c r="P47" s="245"/>
      <c r="Q47" s="246">
        <v>195053.26</v>
      </c>
      <c r="R47" s="245"/>
      <c r="S47" s="246">
        <v>107316.27</v>
      </c>
      <c r="T47" s="245"/>
      <c r="U47" s="247">
        <f t="shared" si="0"/>
        <v>0.94665436643624912</v>
      </c>
      <c r="V47" s="248"/>
      <c r="W47" s="247">
        <f t="shared" si="1"/>
        <v>0.55018957386305667</v>
      </c>
      <c r="X47" s="248"/>
    </row>
    <row r="48" spans="1:24" x14ac:dyDescent="0.2">
      <c r="A48" s="243" t="s">
        <v>667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5"/>
      <c r="M48" s="246">
        <v>3366.49</v>
      </c>
      <c r="N48" s="245"/>
      <c r="O48" s="246">
        <v>0</v>
      </c>
      <c r="P48" s="245"/>
      <c r="Q48" s="246">
        <v>0</v>
      </c>
      <c r="R48" s="245"/>
      <c r="S48" s="246">
        <v>197.32</v>
      </c>
      <c r="T48" s="245"/>
      <c r="U48" s="247">
        <f t="shared" si="0"/>
        <v>5.8612976720560588E-2</v>
      </c>
      <c r="V48" s="248"/>
      <c r="W48" s="247"/>
      <c r="X48" s="248"/>
    </row>
    <row r="49" spans="1:24" x14ac:dyDescent="0.2">
      <c r="A49" s="243" t="s">
        <v>666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5"/>
      <c r="M49" s="246">
        <v>109997.24</v>
      </c>
      <c r="N49" s="245"/>
      <c r="O49" s="246">
        <v>0</v>
      </c>
      <c r="P49" s="245"/>
      <c r="Q49" s="246">
        <v>0</v>
      </c>
      <c r="R49" s="245"/>
      <c r="S49" s="246">
        <v>107118.95</v>
      </c>
      <c r="T49" s="245"/>
      <c r="U49" s="247">
        <f t="shared" si="0"/>
        <v>0.97383307072068348</v>
      </c>
      <c r="V49" s="248"/>
      <c r="W49" s="247"/>
      <c r="X49" s="248"/>
    </row>
    <row r="50" spans="1:24" x14ac:dyDescent="0.2">
      <c r="A50" s="249" t="s">
        <v>665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1"/>
      <c r="M50" s="252">
        <v>0</v>
      </c>
      <c r="N50" s="251"/>
      <c r="O50" s="252">
        <v>10000</v>
      </c>
      <c r="P50" s="251"/>
      <c r="Q50" s="252">
        <v>2000</v>
      </c>
      <c r="R50" s="251"/>
      <c r="S50" s="252">
        <v>0</v>
      </c>
      <c r="T50" s="251"/>
      <c r="U50" s="235">
        <v>0</v>
      </c>
      <c r="V50" s="253"/>
      <c r="W50" s="235">
        <f t="shared" si="1"/>
        <v>0</v>
      </c>
      <c r="X50" s="253"/>
    </row>
    <row r="51" spans="1:24" x14ac:dyDescent="0.2">
      <c r="A51" s="243" t="s">
        <v>664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5"/>
      <c r="M51" s="246">
        <v>0</v>
      </c>
      <c r="N51" s="245"/>
      <c r="O51" s="246">
        <v>10000</v>
      </c>
      <c r="P51" s="245"/>
      <c r="Q51" s="246">
        <v>2000</v>
      </c>
      <c r="R51" s="245"/>
      <c r="S51" s="246">
        <v>0</v>
      </c>
      <c r="T51" s="245"/>
      <c r="U51" s="247">
        <v>0</v>
      </c>
      <c r="V51" s="248"/>
      <c r="W51" s="247">
        <f t="shared" si="1"/>
        <v>0</v>
      </c>
      <c r="X51" s="248"/>
    </row>
    <row r="52" spans="1:24" ht="15" x14ac:dyDescent="0.25">
      <c r="A52" s="237" t="s">
        <v>663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9"/>
      <c r="M52" s="240">
        <v>91195.94</v>
      </c>
      <c r="N52" s="239"/>
      <c r="O52" s="240">
        <v>246993.01</v>
      </c>
      <c r="P52" s="239"/>
      <c r="Q52" s="240">
        <v>150068.75</v>
      </c>
      <c r="R52" s="239"/>
      <c r="S52" s="240">
        <v>13310.75</v>
      </c>
      <c r="T52" s="239"/>
      <c r="U52" s="241">
        <f t="shared" si="0"/>
        <v>0.14595770381883227</v>
      </c>
      <c r="V52" s="242"/>
      <c r="W52" s="241">
        <f t="shared" si="1"/>
        <v>8.8697680229894632E-2</v>
      </c>
      <c r="X52" s="242"/>
    </row>
    <row r="53" spans="1:24" ht="15" x14ac:dyDescent="0.25">
      <c r="A53" s="231" t="s">
        <v>662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3"/>
      <c r="M53" s="234">
        <v>39976.18</v>
      </c>
      <c r="N53" s="233"/>
      <c r="O53" s="234">
        <v>199964.01</v>
      </c>
      <c r="P53" s="233"/>
      <c r="Q53" s="234">
        <v>111039.75</v>
      </c>
      <c r="R53" s="233"/>
      <c r="S53" s="234">
        <v>8974.74</v>
      </c>
      <c r="T53" s="233"/>
      <c r="U53" s="235">
        <f t="shared" si="0"/>
        <v>0.22450219105477312</v>
      </c>
      <c r="V53" s="236"/>
      <c r="W53" s="235">
        <f t="shared" si="1"/>
        <v>8.0824569579812627E-2</v>
      </c>
      <c r="X53" s="236"/>
    </row>
    <row r="54" spans="1:24" ht="15" x14ac:dyDescent="0.25">
      <c r="A54" s="225" t="s">
        <v>661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7"/>
      <c r="M54" s="228">
        <v>39976.18</v>
      </c>
      <c r="N54" s="227"/>
      <c r="O54" s="228">
        <v>199964.01</v>
      </c>
      <c r="P54" s="227"/>
      <c r="Q54" s="228">
        <v>111039.75</v>
      </c>
      <c r="R54" s="227"/>
      <c r="S54" s="228">
        <v>8974.74</v>
      </c>
      <c r="T54" s="227"/>
      <c r="U54" s="229">
        <f t="shared" si="0"/>
        <v>0.22450219105477312</v>
      </c>
      <c r="V54" s="230"/>
      <c r="W54" s="229">
        <f t="shared" si="1"/>
        <v>8.0824569579812627E-2</v>
      </c>
      <c r="X54" s="230"/>
    </row>
    <row r="55" spans="1:24" ht="15" x14ac:dyDescent="0.25">
      <c r="A55" s="225" t="s">
        <v>660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7"/>
      <c r="M55" s="228">
        <v>39976.18</v>
      </c>
      <c r="N55" s="227"/>
      <c r="O55" s="228" t="s">
        <v>1</v>
      </c>
      <c r="P55" s="227"/>
      <c r="Q55" s="228" t="s">
        <v>1</v>
      </c>
      <c r="R55" s="227"/>
      <c r="S55" s="228"/>
      <c r="T55" s="227"/>
      <c r="U55" s="229">
        <f t="shared" si="0"/>
        <v>0</v>
      </c>
      <c r="V55" s="230"/>
      <c r="W55" s="229"/>
      <c r="X55" s="230"/>
    </row>
    <row r="56" spans="1:24" ht="15" x14ac:dyDescent="0.25">
      <c r="A56" s="231" t="s">
        <v>659</v>
      </c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3"/>
      <c r="M56" s="234">
        <v>51219.76</v>
      </c>
      <c r="N56" s="233"/>
      <c r="O56" s="234">
        <v>47029</v>
      </c>
      <c r="P56" s="233"/>
      <c r="Q56" s="234">
        <v>39029</v>
      </c>
      <c r="R56" s="233"/>
      <c r="S56" s="234">
        <v>4336.01</v>
      </c>
      <c r="T56" s="233"/>
      <c r="U56" s="235">
        <f t="shared" si="0"/>
        <v>8.465502376426598E-2</v>
      </c>
      <c r="V56" s="236"/>
      <c r="W56" s="235">
        <f t="shared" si="1"/>
        <v>0.11109713290117605</v>
      </c>
      <c r="X56" s="236"/>
    </row>
    <row r="57" spans="1:24" ht="15" x14ac:dyDescent="0.25">
      <c r="A57" s="225" t="s">
        <v>658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7"/>
      <c r="M57" s="228">
        <v>51219.76</v>
      </c>
      <c r="N57" s="227"/>
      <c r="O57" s="228">
        <v>37210</v>
      </c>
      <c r="P57" s="227"/>
      <c r="Q57" s="228">
        <v>37210</v>
      </c>
      <c r="R57" s="227"/>
      <c r="S57" s="228">
        <v>4336.01</v>
      </c>
      <c r="T57" s="227"/>
      <c r="U57" s="229">
        <f t="shared" si="0"/>
        <v>8.465502376426598E-2</v>
      </c>
      <c r="V57" s="230"/>
      <c r="W57" s="229">
        <f t="shared" si="1"/>
        <v>0.11652808384842785</v>
      </c>
      <c r="X57" s="230"/>
    </row>
    <row r="58" spans="1:24" ht="15" x14ac:dyDescent="0.25">
      <c r="A58" s="225" t="s">
        <v>657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7"/>
      <c r="M58" s="228">
        <v>51219.76</v>
      </c>
      <c r="N58" s="227"/>
      <c r="O58" s="228" t="s">
        <v>1</v>
      </c>
      <c r="P58" s="227"/>
      <c r="Q58" s="228" t="s">
        <v>1</v>
      </c>
      <c r="R58" s="227"/>
      <c r="S58" s="228"/>
      <c r="T58" s="227"/>
      <c r="U58" s="229">
        <f t="shared" si="0"/>
        <v>0</v>
      </c>
      <c r="V58" s="230"/>
      <c r="W58" s="229"/>
      <c r="X58" s="230"/>
    </row>
    <row r="59" spans="1:24" ht="15" x14ac:dyDescent="0.25">
      <c r="A59" s="225" t="s">
        <v>656</v>
      </c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7"/>
      <c r="M59" s="228">
        <v>0</v>
      </c>
      <c r="N59" s="227"/>
      <c r="O59" s="228">
        <v>9819</v>
      </c>
      <c r="P59" s="227"/>
      <c r="Q59" s="228">
        <v>1819</v>
      </c>
      <c r="R59" s="227"/>
      <c r="S59" s="228">
        <v>0</v>
      </c>
      <c r="T59" s="227"/>
      <c r="U59" s="229">
        <v>0</v>
      </c>
      <c r="V59" s="230"/>
      <c r="W59" s="229">
        <f t="shared" si="1"/>
        <v>0</v>
      </c>
      <c r="X59" s="230"/>
    </row>
  </sheetData>
  <mergeCells count="330">
    <mergeCell ref="W32:X32"/>
    <mergeCell ref="A32:L32"/>
    <mergeCell ref="M32:N32"/>
    <mergeCell ref="O32:P32"/>
    <mergeCell ref="Q32:R32"/>
    <mergeCell ref="S32:T32"/>
    <mergeCell ref="U32:V32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W14:X14"/>
    <mergeCell ref="A15:L15"/>
    <mergeCell ref="M15:N15"/>
    <mergeCell ref="W16:X16"/>
    <mergeCell ref="A17:L17"/>
    <mergeCell ref="M17:N17"/>
    <mergeCell ref="O17:P17"/>
    <mergeCell ref="Q17:R17"/>
    <mergeCell ref="S17:T17"/>
    <mergeCell ref="W18:X18"/>
    <mergeCell ref="O15:P15"/>
    <mergeCell ref="Q15:R15"/>
    <mergeCell ref="S15:T15"/>
    <mergeCell ref="U15:V15"/>
    <mergeCell ref="W15:X15"/>
    <mergeCell ref="U17:V17"/>
    <mergeCell ref="W17:X17"/>
    <mergeCell ref="A16:L16"/>
    <mergeCell ref="M16:N16"/>
    <mergeCell ref="O16:P16"/>
    <mergeCell ref="Q16:R16"/>
    <mergeCell ref="S16:T16"/>
    <mergeCell ref="U16:V16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O18:P18"/>
    <mergeCell ref="Q18:R18"/>
    <mergeCell ref="S18:T18"/>
    <mergeCell ref="U18:V18"/>
    <mergeCell ref="U21:V21"/>
    <mergeCell ref="W21:X21"/>
    <mergeCell ref="A20:L20"/>
    <mergeCell ref="M20:N20"/>
    <mergeCell ref="O20:P20"/>
    <mergeCell ref="Q20:R20"/>
    <mergeCell ref="S20:T20"/>
    <mergeCell ref="U20:V20"/>
    <mergeCell ref="O22:P22"/>
    <mergeCell ref="Q22:R22"/>
    <mergeCell ref="S22:T22"/>
    <mergeCell ref="U22:V22"/>
    <mergeCell ref="W20:X20"/>
    <mergeCell ref="A21:L21"/>
    <mergeCell ref="M21:N21"/>
    <mergeCell ref="O21:P21"/>
    <mergeCell ref="Q21:R21"/>
    <mergeCell ref="S21:T21"/>
    <mergeCell ref="W22:X22"/>
    <mergeCell ref="A23:L23"/>
    <mergeCell ref="M23:N23"/>
    <mergeCell ref="O23:P23"/>
    <mergeCell ref="Q23:R23"/>
    <mergeCell ref="S23:T23"/>
    <mergeCell ref="U23:V23"/>
    <mergeCell ref="W23:X23"/>
    <mergeCell ref="A22:L22"/>
    <mergeCell ref="M22:N22"/>
    <mergeCell ref="U25:V25"/>
    <mergeCell ref="W25:X25"/>
    <mergeCell ref="A24:L24"/>
    <mergeCell ref="M24:N24"/>
    <mergeCell ref="O24:P24"/>
    <mergeCell ref="Q24:R24"/>
    <mergeCell ref="S24:T24"/>
    <mergeCell ref="U24:V24"/>
    <mergeCell ref="O26:P26"/>
    <mergeCell ref="Q26:R26"/>
    <mergeCell ref="S26:T26"/>
    <mergeCell ref="U26:V26"/>
    <mergeCell ref="W24:X24"/>
    <mergeCell ref="A25:L25"/>
    <mergeCell ref="M25:N25"/>
    <mergeCell ref="O25:P25"/>
    <mergeCell ref="Q25:R25"/>
    <mergeCell ref="S25:T25"/>
    <mergeCell ref="W26:X26"/>
    <mergeCell ref="A27:L27"/>
    <mergeCell ref="M27:N27"/>
    <mergeCell ref="O27:P27"/>
    <mergeCell ref="Q27:R27"/>
    <mergeCell ref="S27:T27"/>
    <mergeCell ref="U27:V27"/>
    <mergeCell ref="W27:X27"/>
    <mergeCell ref="A26:L26"/>
    <mergeCell ref="M26:N26"/>
    <mergeCell ref="U29:V29"/>
    <mergeCell ref="W29:X29"/>
    <mergeCell ref="A28:L28"/>
    <mergeCell ref="M28:N28"/>
    <mergeCell ref="O28:P28"/>
    <mergeCell ref="Q28:R28"/>
    <mergeCell ref="S28:T28"/>
    <mergeCell ref="U28:V28"/>
    <mergeCell ref="O30:P30"/>
    <mergeCell ref="Q30:R30"/>
    <mergeCell ref="S30:T30"/>
    <mergeCell ref="U30:V30"/>
    <mergeCell ref="W28:X28"/>
    <mergeCell ref="A29:L29"/>
    <mergeCell ref="M29:N29"/>
    <mergeCell ref="O29:P29"/>
    <mergeCell ref="Q29:R29"/>
    <mergeCell ref="S29:T29"/>
    <mergeCell ref="W30:X30"/>
    <mergeCell ref="A31:L31"/>
    <mergeCell ref="M31:N31"/>
    <mergeCell ref="O31:P31"/>
    <mergeCell ref="Q31:R31"/>
    <mergeCell ref="S31:T31"/>
    <mergeCell ref="U31:V31"/>
    <mergeCell ref="W31:X31"/>
    <mergeCell ref="A30:L30"/>
    <mergeCell ref="M30:N30"/>
    <mergeCell ref="U34:V34"/>
    <mergeCell ref="W34:X34"/>
    <mergeCell ref="A33:L33"/>
    <mergeCell ref="M33:N33"/>
    <mergeCell ref="O33:P33"/>
    <mergeCell ref="Q33:R33"/>
    <mergeCell ref="S33:T33"/>
    <mergeCell ref="U33:V33"/>
    <mergeCell ref="W33:X33"/>
    <mergeCell ref="A34:L34"/>
    <mergeCell ref="M34:N34"/>
    <mergeCell ref="O34:P34"/>
    <mergeCell ref="Q34:R34"/>
    <mergeCell ref="S34:T34"/>
    <mergeCell ref="W36:X36"/>
    <mergeCell ref="A37:L37"/>
    <mergeCell ref="M37:N37"/>
    <mergeCell ref="O37:P37"/>
    <mergeCell ref="Q37:R37"/>
    <mergeCell ref="S37:T37"/>
    <mergeCell ref="W38:X38"/>
    <mergeCell ref="A35:L35"/>
    <mergeCell ref="M35:N35"/>
    <mergeCell ref="O35:P35"/>
    <mergeCell ref="Q35:R35"/>
    <mergeCell ref="S35:T35"/>
    <mergeCell ref="U35:V35"/>
    <mergeCell ref="W35:X35"/>
    <mergeCell ref="U37:V37"/>
    <mergeCell ref="W37:X37"/>
    <mergeCell ref="A36:L36"/>
    <mergeCell ref="M36:N36"/>
    <mergeCell ref="O36:P36"/>
    <mergeCell ref="Q36:R36"/>
    <mergeCell ref="S36:T36"/>
    <mergeCell ref="U36:V36"/>
    <mergeCell ref="A39:L39"/>
    <mergeCell ref="M39:N39"/>
    <mergeCell ref="O39:P39"/>
    <mergeCell ref="Q39:R39"/>
    <mergeCell ref="S39:T39"/>
    <mergeCell ref="U39:V39"/>
    <mergeCell ref="W39:X39"/>
    <mergeCell ref="A38:L38"/>
    <mergeCell ref="M38:N38"/>
    <mergeCell ref="O38:P38"/>
    <mergeCell ref="Q38:R38"/>
    <mergeCell ref="S38:T38"/>
    <mergeCell ref="U38:V38"/>
    <mergeCell ref="U41:V41"/>
    <mergeCell ref="W41:X41"/>
    <mergeCell ref="A40:L40"/>
    <mergeCell ref="M40:N40"/>
    <mergeCell ref="O40:P40"/>
    <mergeCell ref="Q40:R40"/>
    <mergeCell ref="S40:T40"/>
    <mergeCell ref="U40:V40"/>
    <mergeCell ref="O42:P42"/>
    <mergeCell ref="Q42:R42"/>
    <mergeCell ref="S42:T42"/>
    <mergeCell ref="U42:V42"/>
    <mergeCell ref="W40:X40"/>
    <mergeCell ref="A41:L41"/>
    <mergeCell ref="M41:N41"/>
    <mergeCell ref="O41:P41"/>
    <mergeCell ref="Q41:R41"/>
    <mergeCell ref="S41:T41"/>
    <mergeCell ref="W42:X42"/>
    <mergeCell ref="A43:L43"/>
    <mergeCell ref="M43:N43"/>
    <mergeCell ref="O43:P43"/>
    <mergeCell ref="Q43:R43"/>
    <mergeCell ref="S43:T43"/>
    <mergeCell ref="U43:V43"/>
    <mergeCell ref="W43:X43"/>
    <mergeCell ref="A42:L42"/>
    <mergeCell ref="M42:N42"/>
    <mergeCell ref="U45:V45"/>
    <mergeCell ref="W45:X45"/>
    <mergeCell ref="A44:L44"/>
    <mergeCell ref="M44:N44"/>
    <mergeCell ref="O44:P44"/>
    <mergeCell ref="Q44:R44"/>
    <mergeCell ref="S44:T44"/>
    <mergeCell ref="U44:V44"/>
    <mergeCell ref="O46:P46"/>
    <mergeCell ref="Q46:R46"/>
    <mergeCell ref="S46:T46"/>
    <mergeCell ref="U46:V46"/>
    <mergeCell ref="W44:X44"/>
    <mergeCell ref="A45:L45"/>
    <mergeCell ref="M45:N45"/>
    <mergeCell ref="O45:P45"/>
    <mergeCell ref="Q45:R45"/>
    <mergeCell ref="S45:T45"/>
    <mergeCell ref="W46:X46"/>
    <mergeCell ref="A47:L47"/>
    <mergeCell ref="M47:N47"/>
    <mergeCell ref="O47:P47"/>
    <mergeCell ref="Q47:R47"/>
    <mergeCell ref="S47:T47"/>
    <mergeCell ref="U47:V47"/>
    <mergeCell ref="W47:X47"/>
    <mergeCell ref="A46:L46"/>
    <mergeCell ref="M46:N46"/>
    <mergeCell ref="U49:V49"/>
    <mergeCell ref="W49:X49"/>
    <mergeCell ref="A48:L48"/>
    <mergeCell ref="M48:N48"/>
    <mergeCell ref="O48:P48"/>
    <mergeCell ref="Q48:R48"/>
    <mergeCell ref="S48:T48"/>
    <mergeCell ref="U48:V48"/>
    <mergeCell ref="O50:P50"/>
    <mergeCell ref="Q50:R50"/>
    <mergeCell ref="S50:T50"/>
    <mergeCell ref="U50:V50"/>
    <mergeCell ref="W48:X48"/>
    <mergeCell ref="A49:L49"/>
    <mergeCell ref="M49:N49"/>
    <mergeCell ref="O49:P49"/>
    <mergeCell ref="Q49:R49"/>
    <mergeCell ref="S49:T49"/>
    <mergeCell ref="W50:X50"/>
    <mergeCell ref="A51:L51"/>
    <mergeCell ref="M51:N51"/>
    <mergeCell ref="O51:P51"/>
    <mergeCell ref="Q51:R51"/>
    <mergeCell ref="S51:T51"/>
    <mergeCell ref="U51:V51"/>
    <mergeCell ref="W51:X51"/>
    <mergeCell ref="A50:L50"/>
    <mergeCell ref="M50:N50"/>
    <mergeCell ref="U53:V53"/>
    <mergeCell ref="W53:X53"/>
    <mergeCell ref="A52:L52"/>
    <mergeCell ref="M52:N52"/>
    <mergeCell ref="O52:P52"/>
    <mergeCell ref="Q52:R52"/>
    <mergeCell ref="S52:T52"/>
    <mergeCell ref="U52:V52"/>
    <mergeCell ref="O54:P54"/>
    <mergeCell ref="Q54:R54"/>
    <mergeCell ref="S54:T54"/>
    <mergeCell ref="U54:V54"/>
    <mergeCell ref="W52:X52"/>
    <mergeCell ref="A53:L53"/>
    <mergeCell ref="M53:N53"/>
    <mergeCell ref="O53:P53"/>
    <mergeCell ref="Q53:R53"/>
    <mergeCell ref="S53:T53"/>
    <mergeCell ref="W54:X54"/>
    <mergeCell ref="A55:L55"/>
    <mergeCell ref="M55:N55"/>
    <mergeCell ref="O55:P55"/>
    <mergeCell ref="Q55:R55"/>
    <mergeCell ref="S55:T55"/>
    <mergeCell ref="U55:V55"/>
    <mergeCell ref="W55:X55"/>
    <mergeCell ref="A54:L54"/>
    <mergeCell ref="M54:N54"/>
    <mergeCell ref="U57:V57"/>
    <mergeCell ref="W57:X57"/>
    <mergeCell ref="A56:L56"/>
    <mergeCell ref="M56:N56"/>
    <mergeCell ref="O56:P56"/>
    <mergeCell ref="Q56:R56"/>
    <mergeCell ref="S56:T56"/>
    <mergeCell ref="U56:V56"/>
    <mergeCell ref="O58:P58"/>
    <mergeCell ref="Q58:R58"/>
    <mergeCell ref="S58:T58"/>
    <mergeCell ref="U58:V58"/>
    <mergeCell ref="W56:X56"/>
    <mergeCell ref="A57:L57"/>
    <mergeCell ref="M57:N57"/>
    <mergeCell ref="O57:P57"/>
    <mergeCell ref="Q57:R57"/>
    <mergeCell ref="S57:T57"/>
    <mergeCell ref="W58:X58"/>
    <mergeCell ref="A59:L59"/>
    <mergeCell ref="M59:N59"/>
    <mergeCell ref="O59:P59"/>
    <mergeCell ref="Q59:R59"/>
    <mergeCell ref="S59:T59"/>
    <mergeCell ref="U59:V59"/>
    <mergeCell ref="W59:X59"/>
    <mergeCell ref="A58:L58"/>
    <mergeCell ref="M58:N5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workbookViewId="0">
      <selection activeCell="J28" sqref="J28"/>
    </sheetView>
  </sheetViews>
  <sheetFormatPr defaultRowHeight="15" x14ac:dyDescent="0.25"/>
  <cols>
    <col min="1" max="1" width="12.28515625" style="60" customWidth="1"/>
    <col min="2" max="2" width="26.5703125" style="60" customWidth="1"/>
    <col min="3" max="3" width="42.28515625" style="60" customWidth="1"/>
    <col min="4" max="4" width="5.85546875" style="60" customWidth="1"/>
    <col min="5" max="5" width="9" style="60" customWidth="1"/>
    <col min="6" max="6" width="14.85546875" style="60" customWidth="1"/>
    <col min="7" max="7" width="9.42578125" style="60" customWidth="1"/>
    <col min="8" max="8" width="6.7109375" style="60" customWidth="1"/>
    <col min="9" max="9" width="14" style="60" customWidth="1"/>
    <col min="10" max="10" width="13.42578125" style="60" customWidth="1"/>
    <col min="11" max="11" width="13.7109375" style="60" customWidth="1"/>
    <col min="12" max="16384" width="9.140625" style="60"/>
  </cols>
  <sheetData>
    <row r="1" spans="1:11" ht="2.4500000000000002" customHeight="1" x14ac:dyDescent="0.25">
      <c r="A1" s="193" t="s">
        <v>1</v>
      </c>
      <c r="B1" s="187"/>
      <c r="C1" s="193" t="s">
        <v>1</v>
      </c>
      <c r="D1" s="187"/>
      <c r="E1" s="193" t="s">
        <v>1</v>
      </c>
      <c r="F1" s="187"/>
      <c r="G1" s="187"/>
    </row>
    <row r="2" spans="1:11" ht="19.5" customHeight="1" x14ac:dyDescent="0.25">
      <c r="A2" s="293" t="s">
        <v>587</v>
      </c>
      <c r="B2" s="187"/>
      <c r="C2" s="193"/>
      <c r="D2" s="187"/>
      <c r="E2" s="193" t="s">
        <v>1</v>
      </c>
      <c r="F2" s="187"/>
      <c r="G2" s="187"/>
    </row>
    <row r="3" spans="1:11" ht="2.4500000000000002" customHeight="1" x14ac:dyDescent="0.25">
      <c r="A3" s="193" t="s">
        <v>1</v>
      </c>
      <c r="B3" s="187"/>
      <c r="C3" s="193" t="s">
        <v>1</v>
      </c>
      <c r="D3" s="187"/>
      <c r="E3" s="193" t="s">
        <v>1</v>
      </c>
      <c r="F3" s="187"/>
      <c r="G3" s="187"/>
    </row>
    <row r="4" spans="1:11" ht="16.5" customHeight="1" x14ac:dyDescent="0.25">
      <c r="C4" s="217" t="s">
        <v>505</v>
      </c>
      <c r="D4" s="217"/>
      <c r="E4" s="217"/>
    </row>
    <row r="5" spans="1:11" ht="18" customHeight="1" x14ac:dyDescent="0.25">
      <c r="C5" s="89" t="s">
        <v>582</v>
      </c>
    </row>
    <row r="6" spans="1:11" ht="7.15" customHeight="1" x14ac:dyDescent="0.25"/>
    <row r="7" spans="1:11" ht="24.75" customHeight="1" x14ac:dyDescent="0.25">
      <c r="A7" s="70" t="s">
        <v>6</v>
      </c>
      <c r="B7" s="287" t="s">
        <v>581</v>
      </c>
      <c r="C7" s="288"/>
      <c r="D7" s="294" t="s">
        <v>538</v>
      </c>
      <c r="E7" s="295"/>
      <c r="F7" s="81" t="s">
        <v>584</v>
      </c>
      <c r="G7" s="287" t="s">
        <v>542</v>
      </c>
      <c r="H7" s="288"/>
      <c r="I7" s="70" t="s">
        <v>583</v>
      </c>
      <c r="J7" s="50" t="s">
        <v>586</v>
      </c>
      <c r="K7" s="50" t="s">
        <v>544</v>
      </c>
    </row>
    <row r="8" spans="1:11" ht="24.75" customHeight="1" x14ac:dyDescent="0.25">
      <c r="A8" s="70">
        <v>1</v>
      </c>
      <c r="B8" s="287">
        <v>2</v>
      </c>
      <c r="C8" s="288"/>
      <c r="D8" s="294">
        <v>3</v>
      </c>
      <c r="E8" s="295"/>
      <c r="F8" s="156">
        <v>4</v>
      </c>
      <c r="G8" s="287">
        <v>5</v>
      </c>
      <c r="H8" s="288"/>
      <c r="I8" s="70">
        <v>6</v>
      </c>
      <c r="J8" s="50">
        <v>7</v>
      </c>
      <c r="K8" s="70">
        <v>8</v>
      </c>
    </row>
    <row r="9" spans="1:11" x14ac:dyDescent="0.25">
      <c r="A9" s="65" t="s">
        <v>8</v>
      </c>
      <c r="B9" s="289" t="s">
        <v>9</v>
      </c>
      <c r="C9" s="290"/>
      <c r="D9" s="291">
        <f>D10+D40+D31</f>
        <v>1695107.0999999996</v>
      </c>
      <c r="E9" s="292"/>
      <c r="F9" s="71">
        <f>F10+F31+F40</f>
        <v>2214531.0099999998</v>
      </c>
      <c r="G9" s="291">
        <v>2257912.14</v>
      </c>
      <c r="H9" s="292"/>
      <c r="I9" s="72">
        <f>I10+I31+I40</f>
        <v>1894942.47</v>
      </c>
      <c r="J9" s="88">
        <f>I9/D9</f>
        <v>1.1178895245026113</v>
      </c>
      <c r="K9" s="88">
        <f>I9/G9</f>
        <v>0.83924544114457877</v>
      </c>
    </row>
    <row r="10" spans="1:11" x14ac:dyDescent="0.25">
      <c r="A10" s="66" t="s">
        <v>580</v>
      </c>
      <c r="B10" s="279" t="s">
        <v>579</v>
      </c>
      <c r="C10" s="280"/>
      <c r="D10" s="281">
        <f>D11+D15+D21+D23+D25+D27</f>
        <v>1286558.5799999998</v>
      </c>
      <c r="E10" s="282"/>
      <c r="F10" s="73">
        <f>F11+F15+F21+F23+F25+F27</f>
        <v>1695102</v>
      </c>
      <c r="G10" s="281">
        <v>1828103.13</v>
      </c>
      <c r="H10" s="282"/>
      <c r="I10" s="74">
        <f>I11+I15+I21+I23+I25+I27</f>
        <v>1533056.29</v>
      </c>
      <c r="J10" s="85">
        <f t="shared" ref="J10:J42" si="0">I10/D10</f>
        <v>1.1915946260293877</v>
      </c>
      <c r="K10" s="85">
        <f t="shared" ref="K10:K43" si="1">I10/G10</f>
        <v>0.83860492597045122</v>
      </c>
    </row>
    <row r="11" spans="1:11" x14ac:dyDescent="0.25">
      <c r="A11" s="67" t="s">
        <v>578</v>
      </c>
      <c r="B11" s="283" t="s">
        <v>36</v>
      </c>
      <c r="C11" s="284"/>
      <c r="D11" s="285">
        <f>D12+D13+D14</f>
        <v>391570.8</v>
      </c>
      <c r="E11" s="286"/>
      <c r="F11" s="75">
        <f>F12+F13+F14</f>
        <v>421647</v>
      </c>
      <c r="G11" s="285">
        <v>507447</v>
      </c>
      <c r="H11" s="286"/>
      <c r="I11" s="76">
        <f>I12+I13+I14</f>
        <v>478166.76</v>
      </c>
      <c r="J11" s="86">
        <f t="shared" si="0"/>
        <v>1.2211501981250901</v>
      </c>
      <c r="K11" s="86">
        <f t="shared" si="1"/>
        <v>0.94229891988720005</v>
      </c>
    </row>
    <row r="12" spans="1:11" x14ac:dyDescent="0.25">
      <c r="A12" s="68" t="s">
        <v>464</v>
      </c>
      <c r="B12" s="275" t="s">
        <v>465</v>
      </c>
      <c r="C12" s="276"/>
      <c r="D12" s="277">
        <v>319318.3</v>
      </c>
      <c r="E12" s="278"/>
      <c r="F12" s="77">
        <v>333400</v>
      </c>
      <c r="G12" s="277">
        <v>402400</v>
      </c>
      <c r="H12" s="278"/>
      <c r="I12" s="78">
        <v>383701.81</v>
      </c>
      <c r="J12" s="87">
        <f t="shared" si="0"/>
        <v>1.2016279993974666</v>
      </c>
      <c r="K12" s="87">
        <f t="shared" si="1"/>
        <v>0.95353332504970179</v>
      </c>
    </row>
    <row r="13" spans="1:11" x14ac:dyDescent="0.25">
      <c r="A13" s="68" t="s">
        <v>466</v>
      </c>
      <c r="B13" s="275" t="s">
        <v>42</v>
      </c>
      <c r="C13" s="276"/>
      <c r="D13" s="277">
        <v>19565.04</v>
      </c>
      <c r="E13" s="278"/>
      <c r="F13" s="77">
        <v>22747</v>
      </c>
      <c r="G13" s="277">
        <v>35547</v>
      </c>
      <c r="H13" s="278"/>
      <c r="I13" s="78">
        <v>31154.2</v>
      </c>
      <c r="J13" s="87">
        <f t="shared" si="0"/>
        <v>1.5923402149957271</v>
      </c>
      <c r="K13" s="87">
        <f t="shared" si="1"/>
        <v>0.87642276422764231</v>
      </c>
    </row>
    <row r="14" spans="1:11" x14ac:dyDescent="0.25">
      <c r="A14" s="68" t="s">
        <v>467</v>
      </c>
      <c r="B14" s="275" t="s">
        <v>468</v>
      </c>
      <c r="C14" s="276"/>
      <c r="D14" s="277">
        <v>52687.46</v>
      </c>
      <c r="E14" s="278"/>
      <c r="F14" s="77">
        <v>65500</v>
      </c>
      <c r="G14" s="277">
        <v>69500</v>
      </c>
      <c r="H14" s="278"/>
      <c r="I14" s="78">
        <v>63310.75</v>
      </c>
      <c r="J14" s="87">
        <f t="shared" si="0"/>
        <v>1.2016284330275173</v>
      </c>
      <c r="K14" s="87">
        <f t="shared" si="1"/>
        <v>0.91094604316546768</v>
      </c>
    </row>
    <row r="15" spans="1:11" x14ac:dyDescent="0.25">
      <c r="A15" s="67" t="s">
        <v>577</v>
      </c>
      <c r="B15" s="283" t="s">
        <v>69</v>
      </c>
      <c r="C15" s="284"/>
      <c r="D15" s="285">
        <f>D16+D17+D18+D19+D20</f>
        <v>533819.61</v>
      </c>
      <c r="E15" s="286"/>
      <c r="F15" s="75">
        <f>F16+F17+F18+F19+F20</f>
        <v>735989</v>
      </c>
      <c r="G15" s="285">
        <v>800331</v>
      </c>
      <c r="H15" s="286"/>
      <c r="I15" s="76">
        <f>I16+I17+I18+I19+I20</f>
        <v>624688.06999999995</v>
      </c>
      <c r="J15" s="86">
        <f t="shared" si="0"/>
        <v>1.1702231583436959</v>
      </c>
      <c r="K15" s="86">
        <f t="shared" si="1"/>
        <v>0.78053714025821808</v>
      </c>
    </row>
    <row r="16" spans="1:11" x14ac:dyDescent="0.25">
      <c r="A16" s="68" t="s">
        <v>469</v>
      </c>
      <c r="B16" s="275" t="s">
        <v>470</v>
      </c>
      <c r="C16" s="276"/>
      <c r="D16" s="277">
        <v>10946.28</v>
      </c>
      <c r="E16" s="278"/>
      <c r="F16" s="77">
        <v>16720</v>
      </c>
      <c r="G16" s="277">
        <v>16150</v>
      </c>
      <c r="H16" s="278"/>
      <c r="I16" s="78">
        <v>12868.22</v>
      </c>
      <c r="J16" s="87">
        <f t="shared" si="0"/>
        <v>1.1755792835556917</v>
      </c>
      <c r="K16" s="87">
        <f t="shared" si="1"/>
        <v>0.79679380804953559</v>
      </c>
    </row>
    <row r="17" spans="1:11" x14ac:dyDescent="0.25">
      <c r="A17" s="68" t="s">
        <v>471</v>
      </c>
      <c r="B17" s="275" t="s">
        <v>472</v>
      </c>
      <c r="C17" s="276"/>
      <c r="D17" s="277">
        <v>121822.78</v>
      </c>
      <c r="E17" s="278"/>
      <c r="F17" s="77">
        <v>222259</v>
      </c>
      <c r="G17" s="277">
        <v>194797</v>
      </c>
      <c r="H17" s="278"/>
      <c r="I17" s="78">
        <v>144775.76</v>
      </c>
      <c r="J17" s="87">
        <f t="shared" si="0"/>
        <v>1.188412873191697</v>
      </c>
      <c r="K17" s="87">
        <f t="shared" si="1"/>
        <v>0.74321349918119894</v>
      </c>
    </row>
    <row r="18" spans="1:11" x14ac:dyDescent="0.25">
      <c r="A18" s="68" t="s">
        <v>473</v>
      </c>
      <c r="B18" s="275" t="s">
        <v>474</v>
      </c>
      <c r="C18" s="276"/>
      <c r="D18" s="277">
        <v>341818.04</v>
      </c>
      <c r="E18" s="278"/>
      <c r="F18" s="77">
        <v>418205</v>
      </c>
      <c r="G18" s="277">
        <v>499049</v>
      </c>
      <c r="H18" s="278"/>
      <c r="I18" s="78">
        <v>392252.49</v>
      </c>
      <c r="J18" s="87">
        <f t="shared" si="0"/>
        <v>1.1475476543016865</v>
      </c>
      <c r="K18" s="87">
        <f t="shared" si="1"/>
        <v>0.78599995190853</v>
      </c>
    </row>
    <row r="19" spans="1:11" ht="15" customHeight="1" x14ac:dyDescent="0.25">
      <c r="A19" s="68" t="s">
        <v>576</v>
      </c>
      <c r="B19" s="275" t="s">
        <v>154</v>
      </c>
      <c r="C19" s="276"/>
      <c r="D19" s="277">
        <v>0</v>
      </c>
      <c r="E19" s="278"/>
      <c r="F19" s="77">
        <v>280</v>
      </c>
      <c r="G19" s="277">
        <v>280</v>
      </c>
      <c r="H19" s="278"/>
      <c r="I19" s="78">
        <v>0</v>
      </c>
      <c r="J19" s="87">
        <v>0</v>
      </c>
      <c r="K19" s="87">
        <f t="shared" si="1"/>
        <v>0</v>
      </c>
    </row>
    <row r="20" spans="1:11" ht="15" customHeight="1" x14ac:dyDescent="0.25">
      <c r="A20" s="68" t="s">
        <v>475</v>
      </c>
      <c r="B20" s="275" t="s">
        <v>184</v>
      </c>
      <c r="C20" s="276"/>
      <c r="D20" s="277">
        <v>59232.51</v>
      </c>
      <c r="E20" s="278"/>
      <c r="F20" s="77">
        <v>78525</v>
      </c>
      <c r="G20" s="277">
        <v>90055</v>
      </c>
      <c r="H20" s="278"/>
      <c r="I20" s="78">
        <v>74791.600000000006</v>
      </c>
      <c r="J20" s="87">
        <f t="shared" si="0"/>
        <v>1.2626782150545368</v>
      </c>
      <c r="K20" s="87">
        <f t="shared" si="1"/>
        <v>0.83051024373993676</v>
      </c>
    </row>
    <row r="21" spans="1:11" x14ac:dyDescent="0.25">
      <c r="A21" s="67" t="s">
        <v>575</v>
      </c>
      <c r="B21" s="283" t="s">
        <v>187</v>
      </c>
      <c r="C21" s="284"/>
      <c r="D21" s="285">
        <f>D22</f>
        <v>8857.5499999999993</v>
      </c>
      <c r="E21" s="286"/>
      <c r="F21" s="75">
        <f>F22</f>
        <v>8585</v>
      </c>
      <c r="G21" s="285">
        <v>8520</v>
      </c>
      <c r="H21" s="286"/>
      <c r="I21" s="76">
        <f>I22</f>
        <v>4375.9799999999996</v>
      </c>
      <c r="J21" s="86">
        <f t="shared" si="0"/>
        <v>0.49403954818205936</v>
      </c>
      <c r="K21" s="86">
        <f t="shared" si="1"/>
        <v>0.51361267605633798</v>
      </c>
    </row>
    <row r="22" spans="1:11" x14ac:dyDescent="0.25">
      <c r="A22" s="68" t="s">
        <v>476</v>
      </c>
      <c r="B22" s="275" t="s">
        <v>477</v>
      </c>
      <c r="C22" s="276"/>
      <c r="D22" s="277">
        <v>8857.5499999999993</v>
      </c>
      <c r="E22" s="278"/>
      <c r="F22" s="77">
        <v>8585</v>
      </c>
      <c r="G22" s="277">
        <v>8520</v>
      </c>
      <c r="H22" s="278"/>
      <c r="I22" s="78">
        <v>4375.9799999999996</v>
      </c>
      <c r="J22" s="87">
        <f t="shared" si="0"/>
        <v>0.49403954818205936</v>
      </c>
      <c r="K22" s="87">
        <f t="shared" si="1"/>
        <v>0.51361267605633798</v>
      </c>
    </row>
    <row r="23" spans="1:11" ht="15" customHeight="1" x14ac:dyDescent="0.25">
      <c r="A23" s="67" t="s">
        <v>574</v>
      </c>
      <c r="B23" s="283" t="s">
        <v>573</v>
      </c>
      <c r="C23" s="284"/>
      <c r="D23" s="285">
        <f>D24</f>
        <v>99542.11</v>
      </c>
      <c r="E23" s="286"/>
      <c r="F23" s="75">
        <f>F24</f>
        <v>165915</v>
      </c>
      <c r="G23" s="285">
        <v>205000</v>
      </c>
      <c r="H23" s="286"/>
      <c r="I23" s="76">
        <f>I24</f>
        <v>189310.69</v>
      </c>
      <c r="J23" s="86">
        <f t="shared" si="0"/>
        <v>1.9018151212587315</v>
      </c>
      <c r="K23" s="86">
        <f t="shared" si="1"/>
        <v>0.92346678048780484</v>
      </c>
    </row>
    <row r="24" spans="1:11" ht="15" customHeight="1" x14ac:dyDescent="0.25">
      <c r="A24" s="68" t="s">
        <v>572</v>
      </c>
      <c r="B24" s="275" t="s">
        <v>571</v>
      </c>
      <c r="C24" s="276"/>
      <c r="D24" s="277">
        <v>99542.11</v>
      </c>
      <c r="E24" s="278"/>
      <c r="F24" s="77">
        <v>165915</v>
      </c>
      <c r="G24" s="277">
        <v>205000</v>
      </c>
      <c r="H24" s="278"/>
      <c r="I24" s="78">
        <v>189310.69</v>
      </c>
      <c r="J24" s="87">
        <f t="shared" si="0"/>
        <v>1.9018151212587315</v>
      </c>
      <c r="K24" s="87">
        <f t="shared" si="1"/>
        <v>0.92346678048780484</v>
      </c>
    </row>
    <row r="25" spans="1:11" ht="15" customHeight="1" x14ac:dyDescent="0.25">
      <c r="A25" s="67" t="s">
        <v>570</v>
      </c>
      <c r="B25" s="283" t="s">
        <v>569</v>
      </c>
      <c r="C25" s="284"/>
      <c r="D25" s="285">
        <f>D26</f>
        <v>30102.52</v>
      </c>
      <c r="E25" s="286"/>
      <c r="F25" s="75">
        <f>F26</f>
        <v>43845</v>
      </c>
      <c r="G25" s="285">
        <v>84773</v>
      </c>
      <c r="H25" s="286"/>
      <c r="I25" s="76">
        <f>I26</f>
        <v>73900.19</v>
      </c>
      <c r="J25" s="86">
        <f t="shared" si="0"/>
        <v>2.4549502832321015</v>
      </c>
      <c r="K25" s="86">
        <f t="shared" si="1"/>
        <v>0.87174206410059807</v>
      </c>
    </row>
    <row r="26" spans="1:11" ht="15" customHeight="1" x14ac:dyDescent="0.25">
      <c r="A26" s="68" t="s">
        <v>568</v>
      </c>
      <c r="B26" s="275" t="s">
        <v>567</v>
      </c>
      <c r="C26" s="276"/>
      <c r="D26" s="277">
        <v>30102.52</v>
      </c>
      <c r="E26" s="278"/>
      <c r="F26" s="77">
        <v>43845</v>
      </c>
      <c r="G26" s="277">
        <v>84773</v>
      </c>
      <c r="H26" s="278"/>
      <c r="I26" s="78">
        <v>73900.19</v>
      </c>
      <c r="J26" s="87">
        <f t="shared" si="0"/>
        <v>2.4549502832321015</v>
      </c>
      <c r="K26" s="87">
        <f t="shared" si="1"/>
        <v>0.87174206410059807</v>
      </c>
    </row>
    <row r="27" spans="1:11" x14ac:dyDescent="0.25">
      <c r="A27" s="67" t="s">
        <v>566</v>
      </c>
      <c r="B27" s="283" t="s">
        <v>565</v>
      </c>
      <c r="C27" s="284"/>
      <c r="D27" s="285">
        <f>D28+D29+D30</f>
        <v>222665.99</v>
      </c>
      <c r="E27" s="286"/>
      <c r="F27" s="75">
        <f>F28+F29+F30</f>
        <v>319121</v>
      </c>
      <c r="G27" s="285">
        <v>222032.13</v>
      </c>
      <c r="H27" s="286"/>
      <c r="I27" s="76">
        <f>I28+I29+I30</f>
        <v>162614.6</v>
      </c>
      <c r="J27" s="86">
        <f t="shared" si="0"/>
        <v>0.73030730916742159</v>
      </c>
      <c r="K27" s="86">
        <f t="shared" si="1"/>
        <v>0.73239219927314125</v>
      </c>
    </row>
    <row r="28" spans="1:11" x14ac:dyDescent="0.25">
      <c r="A28" s="68" t="s">
        <v>564</v>
      </c>
      <c r="B28" s="275" t="s">
        <v>563</v>
      </c>
      <c r="C28" s="276"/>
      <c r="D28" s="277">
        <v>177746.8</v>
      </c>
      <c r="E28" s="278"/>
      <c r="F28" s="77">
        <v>165940</v>
      </c>
      <c r="G28" s="277">
        <v>188851.13</v>
      </c>
      <c r="H28" s="278"/>
      <c r="I28" s="78">
        <v>161006.07</v>
      </c>
      <c r="J28" s="87">
        <f t="shared" si="0"/>
        <v>0.90581698235917618</v>
      </c>
      <c r="K28" s="87">
        <f t="shared" si="1"/>
        <v>0.85255550231550115</v>
      </c>
    </row>
    <row r="29" spans="1:11" x14ac:dyDescent="0.25">
      <c r="A29" s="68" t="s">
        <v>562</v>
      </c>
      <c r="B29" s="275" t="s">
        <v>561</v>
      </c>
      <c r="C29" s="276"/>
      <c r="D29" s="277">
        <v>8905.7199999999993</v>
      </c>
      <c r="E29" s="278"/>
      <c r="F29" s="77">
        <v>33181</v>
      </c>
      <c r="G29" s="277">
        <v>33181</v>
      </c>
      <c r="H29" s="278"/>
      <c r="I29" s="78">
        <v>1608.53</v>
      </c>
      <c r="J29" s="87">
        <f t="shared" si="0"/>
        <v>0.18061762552606642</v>
      </c>
      <c r="K29" s="87">
        <f t="shared" si="1"/>
        <v>4.8477441909526534E-2</v>
      </c>
    </row>
    <row r="30" spans="1:11" x14ac:dyDescent="0.25">
      <c r="A30" s="68" t="s">
        <v>560</v>
      </c>
      <c r="B30" s="275" t="s">
        <v>559</v>
      </c>
      <c r="C30" s="276"/>
      <c r="D30" s="277">
        <v>36013.47</v>
      </c>
      <c r="E30" s="278"/>
      <c r="F30" s="77">
        <v>120000</v>
      </c>
      <c r="G30" s="277">
        <v>0</v>
      </c>
      <c r="H30" s="278"/>
      <c r="I30" s="78">
        <v>0</v>
      </c>
      <c r="J30" s="87">
        <f t="shared" si="0"/>
        <v>0</v>
      </c>
      <c r="K30" s="87">
        <v>0</v>
      </c>
    </row>
    <row r="31" spans="1:11" ht="15" customHeight="1" x14ac:dyDescent="0.25">
      <c r="A31" s="66" t="s">
        <v>558</v>
      </c>
      <c r="B31" s="279" t="s">
        <v>557</v>
      </c>
      <c r="C31" s="280"/>
      <c r="D31" s="281">
        <f>D32+D35</f>
        <v>339798.11</v>
      </c>
      <c r="E31" s="282"/>
      <c r="F31" s="73">
        <f>F32+F35</f>
        <v>508429.01</v>
      </c>
      <c r="G31" s="281">
        <v>411209.01</v>
      </c>
      <c r="H31" s="282"/>
      <c r="I31" s="74">
        <f>I32+I35</f>
        <v>343309.5</v>
      </c>
      <c r="J31" s="85">
        <f t="shared" si="0"/>
        <v>1.0103337537692603</v>
      </c>
      <c r="K31" s="85">
        <f t="shared" si="1"/>
        <v>0.83487835054976056</v>
      </c>
    </row>
    <row r="32" spans="1:11" ht="15" customHeight="1" x14ac:dyDescent="0.25">
      <c r="A32" s="67" t="s">
        <v>556</v>
      </c>
      <c r="B32" s="283" t="s">
        <v>555</v>
      </c>
      <c r="C32" s="284"/>
      <c r="D32" s="285">
        <f>D33+D34</f>
        <v>33339.43</v>
      </c>
      <c r="E32" s="286"/>
      <c r="F32" s="75">
        <f>F33+F34</f>
        <v>31073.26</v>
      </c>
      <c r="G32" s="285">
        <v>31073.26</v>
      </c>
      <c r="H32" s="286"/>
      <c r="I32" s="76">
        <f>I34</f>
        <v>29696.73</v>
      </c>
      <c r="J32" s="86">
        <f t="shared" si="0"/>
        <v>0.89073898383985572</v>
      </c>
      <c r="K32" s="86">
        <f t="shared" si="1"/>
        <v>0.95570049618224806</v>
      </c>
    </row>
    <row r="33" spans="1:11" ht="25.5" customHeight="1" x14ac:dyDescent="0.25">
      <c r="A33" s="82">
        <v>411</v>
      </c>
      <c r="B33" s="83" t="s">
        <v>585</v>
      </c>
      <c r="C33" s="69"/>
      <c r="D33" s="296">
        <v>25077.439999999999</v>
      </c>
      <c r="E33" s="297"/>
      <c r="F33" s="84">
        <v>0</v>
      </c>
      <c r="G33" s="296">
        <v>0</v>
      </c>
      <c r="H33" s="297"/>
      <c r="I33" s="184">
        <v>0</v>
      </c>
      <c r="J33" s="185">
        <f t="shared" si="0"/>
        <v>0</v>
      </c>
      <c r="K33" s="185">
        <v>0</v>
      </c>
    </row>
    <row r="34" spans="1:11" x14ac:dyDescent="0.25">
      <c r="A34" s="68" t="s">
        <v>554</v>
      </c>
      <c r="B34" s="275" t="s">
        <v>553</v>
      </c>
      <c r="C34" s="276"/>
      <c r="D34" s="277">
        <v>8261.99</v>
      </c>
      <c r="E34" s="278"/>
      <c r="F34" s="77">
        <v>31073.26</v>
      </c>
      <c r="G34" s="277">
        <v>31073.26</v>
      </c>
      <c r="H34" s="278"/>
      <c r="I34" s="78">
        <v>29696.73</v>
      </c>
      <c r="J34" s="87">
        <f t="shared" si="0"/>
        <v>3.5943798043812691</v>
      </c>
      <c r="K34" s="87">
        <f t="shared" si="1"/>
        <v>0.95570049618224806</v>
      </c>
    </row>
    <row r="35" spans="1:11" ht="15" customHeight="1" x14ac:dyDescent="0.25">
      <c r="A35" s="67" t="s">
        <v>552</v>
      </c>
      <c r="B35" s="283" t="s">
        <v>551</v>
      </c>
      <c r="C35" s="284"/>
      <c r="D35" s="285">
        <f>D36+D37+D38+D39</f>
        <v>306458.68</v>
      </c>
      <c r="E35" s="286"/>
      <c r="F35" s="75">
        <f>F36+F37+F38+F39</f>
        <v>477355.75</v>
      </c>
      <c r="G35" s="285">
        <v>380135.75</v>
      </c>
      <c r="H35" s="286"/>
      <c r="I35" s="76">
        <f>I36+I37+I38+I39</f>
        <v>313612.77</v>
      </c>
      <c r="J35" s="86">
        <f t="shared" si="0"/>
        <v>1.0233443869170227</v>
      </c>
      <c r="K35" s="86">
        <f t="shared" si="1"/>
        <v>0.82500204203366834</v>
      </c>
    </row>
    <row r="36" spans="1:11" x14ac:dyDescent="0.25">
      <c r="A36" s="68" t="s">
        <v>484</v>
      </c>
      <c r="B36" s="275" t="s">
        <v>485</v>
      </c>
      <c r="C36" s="276"/>
      <c r="D36" s="277">
        <v>272322.87</v>
      </c>
      <c r="E36" s="278"/>
      <c r="F36" s="77">
        <v>454276.75</v>
      </c>
      <c r="G36" s="277">
        <v>355726.75</v>
      </c>
      <c r="H36" s="278"/>
      <c r="I36" s="78">
        <v>296117.40000000002</v>
      </c>
      <c r="J36" s="87">
        <f t="shared" si="0"/>
        <v>1.0873761722619919</v>
      </c>
      <c r="K36" s="87">
        <f t="shared" si="1"/>
        <v>0.83242938575746694</v>
      </c>
    </row>
    <row r="37" spans="1:11" x14ac:dyDescent="0.25">
      <c r="A37" s="68" t="s">
        <v>478</v>
      </c>
      <c r="B37" s="275" t="s">
        <v>479</v>
      </c>
      <c r="C37" s="276"/>
      <c r="D37" s="277">
        <v>28777.279999999999</v>
      </c>
      <c r="E37" s="278"/>
      <c r="F37" s="77">
        <v>14500</v>
      </c>
      <c r="G37" s="277">
        <v>18000</v>
      </c>
      <c r="H37" s="278"/>
      <c r="I37" s="78">
        <v>12299.42</v>
      </c>
      <c r="J37" s="87">
        <f t="shared" si="0"/>
        <v>0.42740036584416596</v>
      </c>
      <c r="K37" s="87">
        <f t="shared" si="1"/>
        <v>0.68330111111111114</v>
      </c>
    </row>
    <row r="38" spans="1:11" ht="15" customHeight="1" x14ac:dyDescent="0.25">
      <c r="A38" s="68" t="s">
        <v>499</v>
      </c>
      <c r="B38" s="275" t="s">
        <v>500</v>
      </c>
      <c r="C38" s="276"/>
      <c r="D38" s="277">
        <v>5181.3500000000004</v>
      </c>
      <c r="E38" s="278"/>
      <c r="F38" s="77">
        <v>5309</v>
      </c>
      <c r="G38" s="277">
        <v>5309</v>
      </c>
      <c r="H38" s="278"/>
      <c r="I38" s="78">
        <v>5195.95</v>
      </c>
      <c r="J38" s="87">
        <f t="shared" si="0"/>
        <v>1.0028177984502107</v>
      </c>
      <c r="K38" s="87">
        <f t="shared" si="1"/>
        <v>0.978705970992654</v>
      </c>
    </row>
    <row r="39" spans="1:11" ht="15" customHeight="1" x14ac:dyDescent="0.25">
      <c r="A39" s="68" t="s">
        <v>501</v>
      </c>
      <c r="B39" s="275" t="s">
        <v>502</v>
      </c>
      <c r="C39" s="276"/>
      <c r="D39" s="277">
        <v>177.18</v>
      </c>
      <c r="E39" s="278"/>
      <c r="F39" s="77">
        <v>3270</v>
      </c>
      <c r="G39" s="277">
        <v>1100</v>
      </c>
      <c r="H39" s="278"/>
      <c r="I39" s="78">
        <v>0</v>
      </c>
      <c r="J39" s="87">
        <f t="shared" si="0"/>
        <v>0</v>
      </c>
      <c r="K39" s="87">
        <f t="shared" si="1"/>
        <v>0</v>
      </c>
    </row>
    <row r="40" spans="1:11" ht="15" customHeight="1" x14ac:dyDescent="0.25">
      <c r="A40" s="66" t="s">
        <v>550</v>
      </c>
      <c r="B40" s="279" t="s">
        <v>549</v>
      </c>
      <c r="C40" s="280"/>
      <c r="D40" s="281">
        <f>D41</f>
        <v>68750.41</v>
      </c>
      <c r="E40" s="282"/>
      <c r="F40" s="73">
        <f>F41</f>
        <v>11000</v>
      </c>
      <c r="G40" s="281">
        <v>18600</v>
      </c>
      <c r="H40" s="282"/>
      <c r="I40" s="74">
        <f>I41</f>
        <v>18576.68</v>
      </c>
      <c r="J40" s="85">
        <f t="shared" si="0"/>
        <v>0.27020464314321907</v>
      </c>
      <c r="K40" s="85">
        <f t="shared" si="1"/>
        <v>0.99874623655913985</v>
      </c>
    </row>
    <row r="41" spans="1:11" ht="15" customHeight="1" x14ac:dyDescent="0.25">
      <c r="A41" s="67" t="s">
        <v>548</v>
      </c>
      <c r="B41" s="283" t="s">
        <v>547</v>
      </c>
      <c r="C41" s="284"/>
      <c r="D41" s="285">
        <f>D42</f>
        <v>68750.41</v>
      </c>
      <c r="E41" s="286"/>
      <c r="F41" s="75">
        <f>F42+F43</f>
        <v>11000</v>
      </c>
      <c r="G41" s="285">
        <v>18600</v>
      </c>
      <c r="H41" s="286"/>
      <c r="I41" s="76">
        <f>I43</f>
        <v>18576.68</v>
      </c>
      <c r="J41" s="86">
        <f t="shared" si="0"/>
        <v>0.27020464314321907</v>
      </c>
      <c r="K41" s="86">
        <f t="shared" si="1"/>
        <v>0.99874623655913985</v>
      </c>
    </row>
    <row r="42" spans="1:11" ht="23.25" customHeight="1" x14ac:dyDescent="0.25">
      <c r="A42" s="68" t="s">
        <v>480</v>
      </c>
      <c r="B42" s="275" t="s">
        <v>481</v>
      </c>
      <c r="C42" s="276"/>
      <c r="D42" s="277">
        <v>68750.41</v>
      </c>
      <c r="E42" s="278"/>
      <c r="F42" s="77">
        <v>11000</v>
      </c>
      <c r="G42" s="277">
        <v>0</v>
      </c>
      <c r="H42" s="278"/>
      <c r="I42" s="78">
        <v>0</v>
      </c>
      <c r="J42" s="87">
        <f t="shared" si="0"/>
        <v>0</v>
      </c>
      <c r="K42" s="87">
        <v>0</v>
      </c>
    </row>
    <row r="43" spans="1:11" ht="15" customHeight="1" x14ac:dyDescent="0.25">
      <c r="A43" s="68" t="s">
        <v>546</v>
      </c>
      <c r="B43" s="275" t="s">
        <v>545</v>
      </c>
      <c r="C43" s="276"/>
      <c r="D43" s="277">
        <v>0</v>
      </c>
      <c r="E43" s="278"/>
      <c r="F43" s="77">
        <v>0</v>
      </c>
      <c r="G43" s="277">
        <v>18600</v>
      </c>
      <c r="H43" s="278"/>
      <c r="I43" s="78">
        <v>18576.68</v>
      </c>
      <c r="J43" s="87">
        <v>0</v>
      </c>
      <c r="K43" s="87">
        <f t="shared" si="1"/>
        <v>0.99874623655913985</v>
      </c>
    </row>
    <row r="44" spans="1:11" ht="0" hidden="1" customHeight="1" x14ac:dyDescent="0.25"/>
  </sheetData>
  <mergeCells count="120">
    <mergeCell ref="G8:H8"/>
    <mergeCell ref="D8:E8"/>
    <mergeCell ref="G33:H33"/>
    <mergeCell ref="D7:E7"/>
    <mergeCell ref="B7:C7"/>
    <mergeCell ref="D33:E33"/>
    <mergeCell ref="C4:E4"/>
    <mergeCell ref="G12:H12"/>
    <mergeCell ref="G11:H11"/>
    <mergeCell ref="G10:H10"/>
    <mergeCell ref="G9:H9"/>
    <mergeCell ref="G7:H7"/>
    <mergeCell ref="G25:H25"/>
    <mergeCell ref="G26:H26"/>
    <mergeCell ref="G27:H27"/>
    <mergeCell ref="G28:H28"/>
    <mergeCell ref="G29:H29"/>
    <mergeCell ref="G30:H30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38:H38"/>
    <mergeCell ref="G39:H39"/>
    <mergeCell ref="G40:H40"/>
    <mergeCell ref="G41:H41"/>
    <mergeCell ref="G42:H42"/>
    <mergeCell ref="G43:H43"/>
    <mergeCell ref="G31:H31"/>
    <mergeCell ref="G32:H32"/>
    <mergeCell ref="G34:H34"/>
    <mergeCell ref="G35:H35"/>
    <mergeCell ref="G36:H36"/>
    <mergeCell ref="G37:H37"/>
    <mergeCell ref="G16:H16"/>
    <mergeCell ref="G17:H17"/>
    <mergeCell ref="G18:H18"/>
    <mergeCell ref="E2:G2"/>
    <mergeCell ref="A3:B3"/>
    <mergeCell ref="C3:D3"/>
    <mergeCell ref="E3:G3"/>
    <mergeCell ref="A1:B1"/>
    <mergeCell ref="C1:D1"/>
    <mergeCell ref="E1:G1"/>
    <mergeCell ref="A2:B2"/>
    <mergeCell ref="C2:D2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D31:E31"/>
    <mergeCell ref="B32:C32"/>
    <mergeCell ref="D32:E32"/>
    <mergeCell ref="B34:C34"/>
    <mergeCell ref="D34:E34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43:C43"/>
    <mergeCell ref="D43:E43"/>
    <mergeCell ref="B40:C40"/>
    <mergeCell ref="D40:E40"/>
    <mergeCell ref="B41:C41"/>
    <mergeCell ref="D41:E41"/>
    <mergeCell ref="B42:C42"/>
    <mergeCell ref="D42:E42"/>
    <mergeCell ref="B8:C8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29:C29"/>
    <mergeCell ref="D29:E29"/>
    <mergeCell ref="B30:C30"/>
    <mergeCell ref="D30:E30"/>
    <mergeCell ref="B31:C31"/>
  </mergeCells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&amp;L&amp;"Arial,Regular"&amp;8 LC147RP-IRS &amp;C&amp;"Arial,Regular"&amp;8Stranica &amp;P od &amp;N &amp;R&amp;"Arial,Regular"&amp;8 *Obrada LC*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>
      <selection activeCell="B44" sqref="B44"/>
    </sheetView>
  </sheetViews>
  <sheetFormatPr defaultRowHeight="15" x14ac:dyDescent="0.25"/>
  <cols>
    <col min="1" max="1" width="16.140625" style="79" customWidth="1"/>
    <col min="2" max="2" width="63.42578125" style="79" customWidth="1"/>
    <col min="3" max="3" width="15" style="79" customWidth="1"/>
    <col min="4" max="5" width="17.7109375" style="79" customWidth="1"/>
    <col min="6" max="6" width="20.28515625" style="79" customWidth="1"/>
    <col min="7" max="7" width="0" style="79" hidden="1" customWidth="1"/>
    <col min="8" max="9" width="11.28515625" style="79" bestFit="1" customWidth="1"/>
    <col min="10" max="16384" width="9.140625" style="79"/>
  </cols>
  <sheetData>
    <row r="1" spans="1:9" x14ac:dyDescent="0.25">
      <c r="A1" s="299" t="s">
        <v>0</v>
      </c>
      <c r="B1" s="187"/>
      <c r="F1" s="80"/>
    </row>
    <row r="2" spans="1:9" ht="1.35" customHeight="1" x14ac:dyDescent="0.25"/>
    <row r="3" spans="1:9" x14ac:dyDescent="0.25">
      <c r="A3" s="299" t="s">
        <v>1</v>
      </c>
      <c r="B3" s="187"/>
      <c r="F3" s="80"/>
    </row>
    <row r="4" spans="1:9" ht="1.35" customHeight="1" x14ac:dyDescent="0.25"/>
    <row r="5" spans="1:9" ht="12.75" customHeight="1" x14ac:dyDescent="0.25">
      <c r="A5" s="299" t="s">
        <v>2</v>
      </c>
      <c r="B5" s="187"/>
      <c r="C5" s="187"/>
      <c r="D5" s="187"/>
      <c r="E5" s="187"/>
      <c r="F5" s="187"/>
    </row>
    <row r="6" spans="1:9" ht="1.35" customHeight="1" x14ac:dyDescent="0.25"/>
    <row r="7" spans="1:9" ht="12.75" customHeight="1" x14ac:dyDescent="0.25">
      <c r="A7" s="299" t="s">
        <v>3</v>
      </c>
      <c r="B7" s="187"/>
      <c r="C7" s="187"/>
      <c r="D7" s="187"/>
      <c r="E7" s="187"/>
      <c r="F7" s="187"/>
    </row>
    <row r="8" spans="1:9" ht="1.35" customHeight="1" x14ac:dyDescent="0.25"/>
    <row r="9" spans="1:9" ht="12.75" customHeight="1" x14ac:dyDescent="0.25">
      <c r="A9" s="299" t="s">
        <v>4</v>
      </c>
      <c r="B9" s="187"/>
      <c r="C9" s="187"/>
      <c r="D9" s="187"/>
      <c r="E9" s="187"/>
      <c r="F9" s="187"/>
    </row>
    <row r="10" spans="1:9" ht="15.6" customHeight="1" x14ac:dyDescent="0.25"/>
    <row r="11" spans="1:9" ht="19.899999999999999" customHeight="1" x14ac:dyDescent="0.25">
      <c r="A11" s="221" t="s">
        <v>614</v>
      </c>
      <c r="B11" s="187"/>
      <c r="C11" s="187"/>
      <c r="D11" s="187"/>
      <c r="E11" s="187"/>
      <c r="F11" s="187"/>
    </row>
    <row r="12" spans="1:9" ht="1.5" customHeight="1" x14ac:dyDescent="0.25"/>
    <row r="13" spans="1:9" ht="14.1" customHeight="1" x14ac:dyDescent="0.25">
      <c r="A13" s="298" t="s">
        <v>5</v>
      </c>
      <c r="B13" s="187"/>
      <c r="C13" s="187"/>
      <c r="D13" s="187"/>
      <c r="E13" s="187"/>
      <c r="F13" s="187"/>
    </row>
    <row r="14" spans="1:9" ht="35.450000000000003" customHeight="1" x14ac:dyDescent="0.25"/>
    <row r="15" spans="1:9" x14ac:dyDescent="0.25">
      <c r="A15" s="98" t="s">
        <v>6</v>
      </c>
      <c r="B15" s="98" t="s">
        <v>7</v>
      </c>
      <c r="C15" s="97" t="s">
        <v>538</v>
      </c>
      <c r="D15" s="97" t="s">
        <v>541</v>
      </c>
      <c r="E15" s="97" t="s">
        <v>542</v>
      </c>
      <c r="F15" s="97" t="s">
        <v>503</v>
      </c>
      <c r="G15" s="96"/>
      <c r="H15" s="97" t="s">
        <v>586</v>
      </c>
      <c r="I15" s="97" t="s">
        <v>544</v>
      </c>
    </row>
    <row r="16" spans="1:9" x14ac:dyDescent="0.25">
      <c r="A16" s="94">
        <v>1</v>
      </c>
      <c r="B16" s="94">
        <v>2</v>
      </c>
      <c r="C16" s="94">
        <v>3</v>
      </c>
      <c r="D16" s="94">
        <v>4</v>
      </c>
      <c r="E16" s="94">
        <v>5</v>
      </c>
      <c r="F16" s="94">
        <v>6</v>
      </c>
      <c r="G16" s="96"/>
      <c r="H16" s="95">
        <v>7</v>
      </c>
      <c r="I16" s="94">
        <v>8</v>
      </c>
    </row>
    <row r="17" spans="1:9" x14ac:dyDescent="0.25">
      <c r="A17" s="112" t="s">
        <v>8</v>
      </c>
      <c r="B17" s="114" t="s">
        <v>9</v>
      </c>
      <c r="C17" s="119">
        <f>2608281.63/7.5345</f>
        <v>346178.46306987852</v>
      </c>
      <c r="D17" s="119">
        <f>D18+D19</f>
        <v>371411</v>
      </c>
      <c r="E17" s="121">
        <f>E18+E19</f>
        <v>413316</v>
      </c>
      <c r="F17" s="121">
        <f>F18+F19</f>
        <v>372570.26</v>
      </c>
      <c r="G17" s="116"/>
      <c r="H17" s="123">
        <f>F17/C17</f>
        <v>1.0762375472352654</v>
      </c>
      <c r="I17" s="117">
        <f>F17/E17</f>
        <v>0.90141746266778933</v>
      </c>
    </row>
    <row r="18" spans="1:9" x14ac:dyDescent="0.25">
      <c r="A18" s="113" t="s">
        <v>462</v>
      </c>
      <c r="B18" s="115" t="s">
        <v>463</v>
      </c>
      <c r="C18" s="120">
        <f>2430234.61/7.5345</f>
        <v>322547.56254562346</v>
      </c>
      <c r="D18" s="120">
        <v>328440</v>
      </c>
      <c r="E18" s="122">
        <v>370300</v>
      </c>
      <c r="F18" s="122">
        <v>336590.28</v>
      </c>
      <c r="G18" s="116"/>
      <c r="H18" s="124">
        <f>F18/C18</f>
        <v>1.0435368890824908</v>
      </c>
      <c r="I18" s="118">
        <f>F18/E18</f>
        <v>0.90896645962732925</v>
      </c>
    </row>
    <row r="19" spans="1:9" x14ac:dyDescent="0.25">
      <c r="A19" s="113" t="s">
        <v>496</v>
      </c>
      <c r="B19" s="115" t="s">
        <v>489</v>
      </c>
      <c r="C19" s="120">
        <f>178047.02/7.5345</f>
        <v>23630.900524255092</v>
      </c>
      <c r="D19" s="120">
        <v>42971</v>
      </c>
      <c r="E19" s="122">
        <v>43016</v>
      </c>
      <c r="F19" s="122">
        <v>35979.979999999996</v>
      </c>
      <c r="G19" s="116"/>
      <c r="H19" s="124">
        <f>F19/C19</f>
        <v>1.522581839954412</v>
      </c>
      <c r="I19" s="118">
        <f>F19/E19</f>
        <v>0.83643249023619104</v>
      </c>
    </row>
    <row r="20" spans="1:9" ht="0" hidden="1" customHeight="1" x14ac:dyDescent="0.25">
      <c r="H20" s="126"/>
    </row>
    <row r="21" spans="1:9" x14ac:dyDescent="0.25">
      <c r="H21" s="91"/>
    </row>
  </sheetData>
  <mergeCells count="7">
    <mergeCell ref="A11:F11"/>
    <mergeCell ref="A13:F13"/>
    <mergeCell ref="A1:B1"/>
    <mergeCell ref="A3:B3"/>
    <mergeCell ref="A5:F5"/>
    <mergeCell ref="A7:F7"/>
    <mergeCell ref="A9:F9"/>
  </mergeCells>
  <pageMargins left="0.39370078740157499" right="0.196850393700787" top="0.39370078740157499" bottom="0.63976377952755903" header="0.39370078740157499" footer="0.39370078740157499"/>
  <pageSetup paperSize="9" orientation="portrait" horizontalDpi="300" verticalDpi="300" r:id="rId1"/>
  <headerFooter alignWithMargins="0">
    <oddFooter>&amp;L&amp;"Arial,Regular"&amp;8 LC147RP-IP &amp;C&amp;"Arial,Regular"&amp;8Stranica &amp;P od &amp;N &amp;R&amp;"Arial,Regular"&amp;8 *Obrada LC*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workbookViewId="0">
      <selection activeCell="C44" sqref="C44"/>
    </sheetView>
  </sheetViews>
  <sheetFormatPr defaultRowHeight="15" x14ac:dyDescent="0.25"/>
  <cols>
    <col min="1" max="1" width="16.140625" style="79" customWidth="1"/>
    <col min="2" max="2" width="63.42578125" style="79" customWidth="1"/>
    <col min="3" max="3" width="17.42578125" style="79" customWidth="1"/>
    <col min="4" max="4" width="17" style="79" customWidth="1"/>
    <col min="5" max="5" width="20.28515625" style="79" customWidth="1"/>
    <col min="6" max="6" width="0" style="79" hidden="1" customWidth="1"/>
    <col min="7" max="7" width="16.42578125" style="79" customWidth="1"/>
    <col min="8" max="9" width="12.28515625" style="79" bestFit="1" customWidth="1"/>
    <col min="10" max="16384" width="9.140625" style="79"/>
  </cols>
  <sheetData>
    <row r="1" spans="1:9" x14ac:dyDescent="0.25">
      <c r="A1" s="299" t="s">
        <v>0</v>
      </c>
      <c r="B1" s="187"/>
      <c r="E1" s="80"/>
    </row>
    <row r="2" spans="1:9" ht="1.35" customHeight="1" x14ac:dyDescent="0.25"/>
    <row r="3" spans="1:9" x14ac:dyDescent="0.25">
      <c r="A3" s="299" t="s">
        <v>1</v>
      </c>
      <c r="B3" s="187"/>
      <c r="E3" s="80"/>
    </row>
    <row r="4" spans="1:9" ht="1.35" customHeight="1" x14ac:dyDescent="0.25"/>
    <row r="5" spans="1:9" ht="12.75" customHeight="1" x14ac:dyDescent="0.25">
      <c r="A5" s="299" t="s">
        <v>2</v>
      </c>
      <c r="B5" s="187"/>
      <c r="C5" s="187"/>
      <c r="D5" s="187"/>
      <c r="E5" s="187"/>
    </row>
    <row r="6" spans="1:9" ht="1.35" customHeight="1" x14ac:dyDescent="0.25"/>
    <row r="7" spans="1:9" ht="12.75" customHeight="1" x14ac:dyDescent="0.25">
      <c r="A7" s="299" t="s">
        <v>3</v>
      </c>
      <c r="B7" s="187"/>
      <c r="C7" s="187"/>
      <c r="D7" s="187"/>
      <c r="E7" s="187"/>
    </row>
    <row r="8" spans="1:9" ht="1.35" customHeight="1" x14ac:dyDescent="0.25"/>
    <row r="9" spans="1:9" ht="12.75" customHeight="1" x14ac:dyDescent="0.25">
      <c r="A9" s="299" t="s">
        <v>4</v>
      </c>
      <c r="B9" s="187"/>
      <c r="C9" s="187"/>
      <c r="D9" s="187"/>
      <c r="E9" s="187"/>
    </row>
    <row r="10" spans="1:9" ht="15.6" customHeight="1" x14ac:dyDescent="0.25"/>
    <row r="11" spans="1:9" ht="19.899999999999999" customHeight="1" x14ac:dyDescent="0.25">
      <c r="A11" s="221" t="s">
        <v>613</v>
      </c>
      <c r="B11" s="187"/>
      <c r="C11" s="187"/>
      <c r="D11" s="187"/>
      <c r="E11" s="187"/>
    </row>
    <row r="12" spans="1:9" ht="1.5" customHeight="1" x14ac:dyDescent="0.25"/>
    <row r="13" spans="1:9" ht="14.1" customHeight="1" x14ac:dyDescent="0.25">
      <c r="A13" s="298" t="s">
        <v>5</v>
      </c>
      <c r="B13" s="187"/>
      <c r="C13" s="187"/>
      <c r="D13" s="187"/>
      <c r="E13" s="187"/>
    </row>
    <row r="14" spans="1:9" ht="35.450000000000003" customHeight="1" x14ac:dyDescent="0.25"/>
    <row r="15" spans="1:9" ht="24" x14ac:dyDescent="0.25">
      <c r="A15" s="127" t="s">
        <v>6</v>
      </c>
      <c r="B15" s="127" t="s">
        <v>7</v>
      </c>
      <c r="C15" s="50" t="s">
        <v>538</v>
      </c>
      <c r="D15" s="70" t="s">
        <v>607</v>
      </c>
      <c r="E15" s="50" t="s">
        <v>542</v>
      </c>
      <c r="F15" s="96"/>
      <c r="G15" s="50" t="s">
        <v>503</v>
      </c>
      <c r="H15" s="50" t="s">
        <v>586</v>
      </c>
      <c r="I15" s="50" t="s">
        <v>612</v>
      </c>
    </row>
    <row r="16" spans="1:9" x14ac:dyDescent="0.25">
      <c r="A16" s="70">
        <v>1</v>
      </c>
      <c r="B16" s="70">
        <v>2</v>
      </c>
      <c r="C16" s="50">
        <v>3</v>
      </c>
      <c r="D16" s="70">
        <v>4</v>
      </c>
      <c r="E16" s="70">
        <v>5</v>
      </c>
      <c r="F16" s="96"/>
      <c r="G16" s="70">
        <v>6</v>
      </c>
      <c r="H16" s="70">
        <v>7</v>
      </c>
      <c r="I16" s="70">
        <v>8</v>
      </c>
    </row>
    <row r="17" spans="1:9" x14ac:dyDescent="0.25">
      <c r="A17" s="65" t="s">
        <v>8</v>
      </c>
      <c r="B17" s="129" t="s">
        <v>9</v>
      </c>
      <c r="C17" s="132">
        <f>12772784.41/7.53454</f>
        <v>1695230.8183379476</v>
      </c>
      <c r="D17" s="132">
        <f>D18+D20</f>
        <v>2214531.0099999998</v>
      </c>
      <c r="E17" s="135">
        <v>2257912.14</v>
      </c>
      <c r="G17" s="135">
        <v>1894942.47</v>
      </c>
      <c r="H17" s="138">
        <f t="shared" ref="H17:H23" si="0">G17/C17</f>
        <v>1.1178079406660713</v>
      </c>
      <c r="I17" s="138">
        <f t="shared" ref="I17:I23" si="1">G17/E17</f>
        <v>0.83924544114457877</v>
      </c>
    </row>
    <row r="18" spans="1:9" x14ac:dyDescent="0.25">
      <c r="A18" s="66" t="s">
        <v>10</v>
      </c>
      <c r="B18" s="130" t="s">
        <v>11</v>
      </c>
      <c r="C18" s="133">
        <f>66252.36/7.5345</f>
        <v>8793.1992832968335</v>
      </c>
      <c r="D18" s="133">
        <f>D19</f>
        <v>13810</v>
      </c>
      <c r="E18" s="136">
        <v>13810</v>
      </c>
      <c r="G18" s="136">
        <f>G19</f>
        <v>8818.73</v>
      </c>
      <c r="H18" s="139">
        <f t="shared" si="0"/>
        <v>1.0029034616276311</v>
      </c>
      <c r="I18" s="139">
        <f t="shared" si="1"/>
        <v>0.63857566980448943</v>
      </c>
    </row>
    <row r="19" spans="1:9" x14ac:dyDescent="0.25">
      <c r="A19" s="128" t="s">
        <v>611</v>
      </c>
      <c r="B19" s="131" t="s">
        <v>11</v>
      </c>
      <c r="C19" s="134">
        <f>66252.36/7.5345</f>
        <v>8793.1992832968335</v>
      </c>
      <c r="D19" s="134">
        <v>13810</v>
      </c>
      <c r="E19" s="137">
        <f>E18</f>
        <v>13810</v>
      </c>
      <c r="G19" s="137">
        <v>8818.73</v>
      </c>
      <c r="H19" s="140">
        <f t="shared" si="0"/>
        <v>1.0029034616276311</v>
      </c>
      <c r="I19" s="140">
        <f t="shared" si="1"/>
        <v>0.63857566980448943</v>
      </c>
    </row>
    <row r="20" spans="1:9" x14ac:dyDescent="0.25">
      <c r="A20" s="66" t="s">
        <v>30</v>
      </c>
      <c r="B20" s="130" t="s">
        <v>31</v>
      </c>
      <c r="C20" s="133">
        <f>12706532.05/7.5345</f>
        <v>1686446.6188864557</v>
      </c>
      <c r="D20" s="133">
        <f>D21+D22+D23</f>
        <v>2200721.0099999998</v>
      </c>
      <c r="E20" s="136">
        <v>2244102.14</v>
      </c>
      <c r="G20" s="136">
        <f>G21+G22+G23</f>
        <v>1886123.74</v>
      </c>
      <c r="H20" s="139">
        <f t="shared" si="0"/>
        <v>1.1184010919037504</v>
      </c>
      <c r="I20" s="139">
        <f t="shared" si="1"/>
        <v>0.84048034462459886</v>
      </c>
    </row>
    <row r="21" spans="1:9" x14ac:dyDescent="0.25">
      <c r="A21" s="128" t="s">
        <v>610</v>
      </c>
      <c r="B21" s="131" t="s">
        <v>31</v>
      </c>
      <c r="C21" s="134">
        <f>10098250.42/7.5345</f>
        <v>1340268.1558165769</v>
      </c>
      <c r="D21" s="134">
        <v>1829310.01</v>
      </c>
      <c r="E21" s="137">
        <v>1830786.14</v>
      </c>
      <c r="G21" s="137">
        <v>1513553.48</v>
      </c>
      <c r="H21" s="140">
        <f t="shared" si="0"/>
        <v>1.1292915327663267</v>
      </c>
      <c r="I21" s="140">
        <f t="shared" si="1"/>
        <v>0.82672325670981983</v>
      </c>
    </row>
    <row r="22" spans="1:9" x14ac:dyDescent="0.25">
      <c r="A22" s="128" t="s">
        <v>609</v>
      </c>
      <c r="B22" s="131" t="s">
        <v>454</v>
      </c>
      <c r="C22" s="134">
        <f>2430234.61/7.5345</f>
        <v>322547.56254562346</v>
      </c>
      <c r="D22" s="134">
        <v>328440</v>
      </c>
      <c r="E22" s="137">
        <v>370300</v>
      </c>
      <c r="G22" s="137">
        <v>336590.28</v>
      </c>
      <c r="H22" s="140">
        <f t="shared" si="0"/>
        <v>1.0435368890824908</v>
      </c>
      <c r="I22" s="140">
        <f t="shared" si="1"/>
        <v>0.90896645962732925</v>
      </c>
    </row>
    <row r="23" spans="1:9" x14ac:dyDescent="0.25">
      <c r="A23" s="128" t="s">
        <v>608</v>
      </c>
      <c r="B23" s="131" t="s">
        <v>487</v>
      </c>
      <c r="C23" s="134">
        <f>178047.02/7.5345</f>
        <v>23630.900524255092</v>
      </c>
      <c r="D23" s="134">
        <v>42971</v>
      </c>
      <c r="E23" s="137">
        <v>43016</v>
      </c>
      <c r="G23" s="137">
        <v>35979.979999999996</v>
      </c>
      <c r="H23" s="140">
        <f t="shared" si="0"/>
        <v>1.522581839954412</v>
      </c>
      <c r="I23" s="140">
        <f t="shared" si="1"/>
        <v>0.83643249023619104</v>
      </c>
    </row>
    <row r="24" spans="1:9" ht="0" hidden="1" customHeight="1" x14ac:dyDescent="0.25"/>
  </sheetData>
  <mergeCells count="7">
    <mergeCell ref="A11:E11"/>
    <mergeCell ref="A13:E13"/>
    <mergeCell ref="A1:B1"/>
    <mergeCell ref="A3:B3"/>
    <mergeCell ref="A5:E5"/>
    <mergeCell ref="A7:E7"/>
    <mergeCell ref="A9:E9"/>
  </mergeCells>
  <pageMargins left="0.39370078740157499" right="0.196850393700787" top="0.39370078740157499" bottom="0.63976377952755903" header="0.39370078740157499" footer="0.39370078740157499"/>
  <pageSetup paperSize="9" orientation="portrait" horizontalDpi="300" verticalDpi="300" r:id="rId1"/>
  <headerFooter alignWithMargins="0">
    <oddFooter>&amp;L&amp;"Arial,Regular"&amp;8 LC147RP-IP &amp;C&amp;"Arial,Regular"&amp;8Stranica &amp;P od &amp;N &amp;R&amp;"Arial,Regular"&amp;8 *Obrada LC*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U32" sqref="U32"/>
    </sheetView>
  </sheetViews>
  <sheetFormatPr defaultRowHeight="12.75" x14ac:dyDescent="0.2"/>
  <cols>
    <col min="1" max="16384" width="9.140625" style="101"/>
  </cols>
  <sheetData>
    <row r="1" spans="1:18" x14ac:dyDescent="0.2">
      <c r="A1" s="311" t="s">
        <v>0</v>
      </c>
      <c r="B1" s="311"/>
      <c r="C1" s="104"/>
      <c r="D1" s="105"/>
    </row>
    <row r="2" spans="1:18" x14ac:dyDescent="0.2">
      <c r="A2" s="311" t="s">
        <v>1</v>
      </c>
      <c r="B2" s="311"/>
      <c r="C2" s="104"/>
      <c r="D2" s="103"/>
    </row>
    <row r="3" spans="1:18" x14ac:dyDescent="0.2">
      <c r="A3" s="311" t="s">
        <v>2</v>
      </c>
      <c r="B3" s="311"/>
    </row>
    <row r="4" spans="1:18" x14ac:dyDescent="0.2">
      <c r="A4" s="311" t="s">
        <v>3</v>
      </c>
      <c r="B4" s="311"/>
    </row>
    <row r="5" spans="1:18" x14ac:dyDescent="0.2">
      <c r="A5" s="311" t="s">
        <v>4</v>
      </c>
      <c r="B5" s="311"/>
    </row>
    <row r="6" spans="1:18" s="102" customFormat="1" ht="18" x14ac:dyDescent="0.25">
      <c r="A6" s="312" t="s">
        <v>634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</row>
    <row r="7" spans="1:18" x14ac:dyDescent="0.2">
      <c r="A7" s="310" t="s">
        <v>633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</row>
    <row r="8" spans="1:18" x14ac:dyDescent="0.2">
      <c r="A8" s="310" t="s">
        <v>1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</row>
    <row r="9" spans="1:18" x14ac:dyDescent="0.2">
      <c r="A9" s="307" t="s">
        <v>632</v>
      </c>
      <c r="B9" s="303"/>
      <c r="C9" s="303"/>
      <c r="D9" s="303"/>
      <c r="E9" s="303"/>
      <c r="F9" s="304"/>
      <c r="G9" s="307" t="s">
        <v>631</v>
      </c>
      <c r="H9" s="304"/>
      <c r="I9" s="307" t="s">
        <v>630</v>
      </c>
      <c r="J9" s="304"/>
      <c r="K9" s="307" t="s">
        <v>629</v>
      </c>
      <c r="L9" s="304"/>
      <c r="M9" s="307" t="s">
        <v>628</v>
      </c>
      <c r="N9" s="304"/>
      <c r="O9" s="307" t="s">
        <v>600</v>
      </c>
      <c r="P9" s="304"/>
      <c r="Q9" s="307" t="s">
        <v>599</v>
      </c>
      <c r="R9" s="304"/>
    </row>
    <row r="10" spans="1:18" x14ac:dyDescent="0.2">
      <c r="A10" s="307" t="s">
        <v>1</v>
      </c>
      <c r="B10" s="303"/>
      <c r="C10" s="303"/>
      <c r="D10" s="303"/>
      <c r="E10" s="303"/>
      <c r="F10" s="304"/>
      <c r="G10" s="307" t="s">
        <v>627</v>
      </c>
      <c r="H10" s="304"/>
      <c r="I10" s="307" t="s">
        <v>626</v>
      </c>
      <c r="J10" s="304"/>
      <c r="K10" s="307" t="s">
        <v>580</v>
      </c>
      <c r="L10" s="304"/>
      <c r="M10" s="307" t="s">
        <v>558</v>
      </c>
      <c r="N10" s="304"/>
      <c r="O10" s="307" t="s">
        <v>550</v>
      </c>
      <c r="P10" s="304"/>
      <c r="Q10" s="307" t="s">
        <v>625</v>
      </c>
      <c r="R10" s="304"/>
    </row>
    <row r="11" spans="1:18" x14ac:dyDescent="0.2">
      <c r="A11" s="308" t="s">
        <v>624</v>
      </c>
      <c r="B11" s="303"/>
      <c r="C11" s="303"/>
      <c r="D11" s="303"/>
      <c r="E11" s="303"/>
      <c r="F11" s="304"/>
      <c r="G11" s="309">
        <f>G12+G13+G14+G15+G16+G17+G18+G19+G20+G21</f>
        <v>1626356.6900000002</v>
      </c>
      <c r="H11" s="304"/>
      <c r="I11" s="309">
        <v>2203531.0099999998</v>
      </c>
      <c r="J11" s="304"/>
      <c r="K11" s="309">
        <v>2239312.14</v>
      </c>
      <c r="L11" s="304"/>
      <c r="M11" s="309">
        <f>M12+M13+M14+M15+M16+M17+M18+M19+M20+M21</f>
        <v>1876365.7900000003</v>
      </c>
      <c r="N11" s="304"/>
      <c r="O11" s="306">
        <f>M11/G11</f>
        <v>1.1537234122977045</v>
      </c>
      <c r="P11" s="301"/>
      <c r="Q11" s="306">
        <f>M11/K11</f>
        <v>0.83792060806672541</v>
      </c>
      <c r="R11" s="301"/>
    </row>
    <row r="12" spans="1:18" x14ac:dyDescent="0.2">
      <c r="A12" s="302" t="s">
        <v>623</v>
      </c>
      <c r="B12" s="303"/>
      <c r="C12" s="303"/>
      <c r="D12" s="303"/>
      <c r="E12" s="303"/>
      <c r="F12" s="304"/>
      <c r="G12" s="305">
        <v>342445.54</v>
      </c>
      <c r="H12" s="304"/>
      <c r="I12" s="305">
        <v>633517.26</v>
      </c>
      <c r="J12" s="304"/>
      <c r="K12" s="305">
        <v>675209.26</v>
      </c>
      <c r="L12" s="304"/>
      <c r="M12" s="305">
        <v>572604.56999999995</v>
      </c>
      <c r="N12" s="304"/>
      <c r="O12" s="300">
        <f t="shared" ref="O12:O21" si="0">M12/G12</f>
        <v>1.6721040373310161</v>
      </c>
      <c r="P12" s="301"/>
      <c r="Q12" s="300">
        <f t="shared" ref="Q12:Q21" si="1">M12/K12</f>
        <v>0.84804016165299623</v>
      </c>
      <c r="R12" s="301"/>
    </row>
    <row r="13" spans="1:18" x14ac:dyDescent="0.2">
      <c r="A13" s="302" t="s">
        <v>644</v>
      </c>
      <c r="B13" s="303"/>
      <c r="C13" s="303"/>
      <c r="D13" s="303"/>
      <c r="E13" s="303"/>
      <c r="F13" s="304"/>
      <c r="G13" s="305">
        <v>1327.23</v>
      </c>
      <c r="H13" s="304"/>
      <c r="I13" s="305">
        <v>0</v>
      </c>
      <c r="J13" s="304"/>
      <c r="K13" s="305">
        <v>0</v>
      </c>
      <c r="L13" s="304"/>
      <c r="M13" s="305">
        <v>0</v>
      </c>
      <c r="N13" s="304"/>
      <c r="O13" s="300">
        <f t="shared" si="0"/>
        <v>0</v>
      </c>
      <c r="P13" s="301"/>
      <c r="Q13" s="300">
        <v>0</v>
      </c>
      <c r="R13" s="301"/>
    </row>
    <row r="14" spans="1:18" x14ac:dyDescent="0.2">
      <c r="A14" s="302" t="s">
        <v>622</v>
      </c>
      <c r="B14" s="303"/>
      <c r="C14" s="303"/>
      <c r="D14" s="303"/>
      <c r="E14" s="303"/>
      <c r="F14" s="304"/>
      <c r="G14" s="305">
        <v>46834.6</v>
      </c>
      <c r="H14" s="304"/>
      <c r="I14" s="305">
        <v>37328</v>
      </c>
      <c r="J14" s="304"/>
      <c r="K14" s="305">
        <v>49492</v>
      </c>
      <c r="L14" s="304"/>
      <c r="M14" s="305">
        <v>34709.68</v>
      </c>
      <c r="N14" s="304"/>
      <c r="O14" s="300">
        <f t="shared" si="0"/>
        <v>0.74111191298740675</v>
      </c>
      <c r="P14" s="301"/>
      <c r="Q14" s="300">
        <f t="shared" si="1"/>
        <v>0.70131900105067491</v>
      </c>
      <c r="R14" s="301"/>
    </row>
    <row r="15" spans="1:18" x14ac:dyDescent="0.2">
      <c r="A15" s="302" t="s">
        <v>621</v>
      </c>
      <c r="B15" s="303"/>
      <c r="C15" s="303"/>
      <c r="D15" s="303"/>
      <c r="E15" s="303"/>
      <c r="F15" s="304"/>
      <c r="G15" s="305">
        <v>669551.64</v>
      </c>
      <c r="H15" s="304"/>
      <c r="I15" s="305">
        <v>718931.75</v>
      </c>
      <c r="J15" s="304"/>
      <c r="K15" s="305">
        <v>626632.19999999995</v>
      </c>
      <c r="L15" s="304"/>
      <c r="M15" s="305">
        <v>518821.82</v>
      </c>
      <c r="N15" s="304"/>
      <c r="O15" s="300">
        <f t="shared" si="0"/>
        <v>0.77487947008837132</v>
      </c>
      <c r="P15" s="301"/>
      <c r="Q15" s="300">
        <f t="shared" si="1"/>
        <v>0.82795269697280172</v>
      </c>
      <c r="R15" s="301"/>
    </row>
    <row r="16" spans="1:18" x14ac:dyDescent="0.2">
      <c r="A16" s="302" t="s">
        <v>620</v>
      </c>
      <c r="B16" s="303"/>
      <c r="C16" s="303"/>
      <c r="D16" s="303"/>
      <c r="E16" s="303"/>
      <c r="F16" s="304"/>
      <c r="G16" s="305">
        <v>89338.28</v>
      </c>
      <c r="H16" s="304"/>
      <c r="I16" s="305">
        <v>108864</v>
      </c>
      <c r="J16" s="304"/>
      <c r="K16" s="305">
        <v>149594</v>
      </c>
      <c r="L16" s="304"/>
      <c r="M16" s="305">
        <v>115194.56</v>
      </c>
      <c r="N16" s="304"/>
      <c r="O16" s="300">
        <f t="shared" si="0"/>
        <v>1.289419944059814</v>
      </c>
      <c r="P16" s="301"/>
      <c r="Q16" s="300">
        <f t="shared" si="1"/>
        <v>0.77004799657740286</v>
      </c>
      <c r="R16" s="301"/>
    </row>
    <row r="17" spans="1:18" x14ac:dyDescent="0.2">
      <c r="A17" s="302" t="s">
        <v>619</v>
      </c>
      <c r="B17" s="303"/>
      <c r="C17" s="303"/>
      <c r="D17" s="303"/>
      <c r="E17" s="303"/>
      <c r="F17" s="304"/>
      <c r="G17" s="305">
        <v>23172.78</v>
      </c>
      <c r="H17" s="304"/>
      <c r="I17" s="305">
        <v>151168</v>
      </c>
      <c r="J17" s="304"/>
      <c r="K17" s="305">
        <v>96618</v>
      </c>
      <c r="L17" s="304"/>
      <c r="M17" s="305">
        <v>85278.77</v>
      </c>
      <c r="N17" s="304"/>
      <c r="O17" s="300">
        <f t="shared" si="0"/>
        <v>3.680126855733322</v>
      </c>
      <c r="P17" s="301"/>
      <c r="Q17" s="300">
        <f t="shared" si="1"/>
        <v>0.88263853526258051</v>
      </c>
      <c r="R17" s="301"/>
    </row>
    <row r="18" spans="1:18" x14ac:dyDescent="0.2">
      <c r="A18" s="302" t="s">
        <v>618</v>
      </c>
      <c r="B18" s="303"/>
      <c r="C18" s="303"/>
      <c r="D18" s="303"/>
      <c r="E18" s="303"/>
      <c r="F18" s="304"/>
      <c r="G18" s="305">
        <v>23292.36</v>
      </c>
      <c r="H18" s="304"/>
      <c r="I18" s="305">
        <v>22047</v>
      </c>
      <c r="J18" s="304"/>
      <c r="K18" s="305">
        <v>31947</v>
      </c>
      <c r="L18" s="304"/>
      <c r="M18" s="305">
        <v>32032.3</v>
      </c>
      <c r="N18" s="304"/>
      <c r="O18" s="300">
        <f t="shared" si="0"/>
        <v>1.375227757084297</v>
      </c>
      <c r="P18" s="301"/>
      <c r="Q18" s="300">
        <f t="shared" si="1"/>
        <v>1.0026700472657839</v>
      </c>
      <c r="R18" s="301"/>
    </row>
    <row r="19" spans="1:18" x14ac:dyDescent="0.2">
      <c r="A19" s="302" t="s">
        <v>617</v>
      </c>
      <c r="B19" s="303"/>
      <c r="C19" s="303"/>
      <c r="D19" s="303"/>
      <c r="E19" s="303"/>
      <c r="F19" s="304"/>
      <c r="G19" s="305">
        <v>111211.36</v>
      </c>
      <c r="H19" s="304"/>
      <c r="I19" s="305">
        <v>125870</v>
      </c>
      <c r="J19" s="304"/>
      <c r="K19" s="305">
        <v>132926.68</v>
      </c>
      <c r="L19" s="304"/>
      <c r="M19" s="305">
        <v>118014.3</v>
      </c>
      <c r="N19" s="304"/>
      <c r="O19" s="300">
        <f t="shared" si="0"/>
        <v>1.0611712688344068</v>
      </c>
      <c r="P19" s="301"/>
      <c r="Q19" s="300">
        <f t="shared" si="1"/>
        <v>0.88781499695922605</v>
      </c>
      <c r="R19" s="301"/>
    </row>
    <row r="20" spans="1:18" x14ac:dyDescent="0.2">
      <c r="A20" s="302" t="s">
        <v>616</v>
      </c>
      <c r="B20" s="303"/>
      <c r="C20" s="303"/>
      <c r="D20" s="303"/>
      <c r="E20" s="303"/>
      <c r="F20" s="304"/>
      <c r="G20" s="305">
        <v>304650.74</v>
      </c>
      <c r="H20" s="304"/>
      <c r="I20" s="305">
        <v>393812</v>
      </c>
      <c r="J20" s="304"/>
      <c r="K20" s="305">
        <v>461628</v>
      </c>
      <c r="L20" s="304"/>
      <c r="M20" s="305">
        <v>368579.15</v>
      </c>
      <c r="N20" s="304"/>
      <c r="O20" s="300">
        <f t="shared" si="0"/>
        <v>1.2098416370168674</v>
      </c>
      <c r="P20" s="301"/>
      <c r="Q20" s="300">
        <f t="shared" si="1"/>
        <v>0.79843326228045097</v>
      </c>
      <c r="R20" s="301"/>
    </row>
    <row r="21" spans="1:18" x14ac:dyDescent="0.2">
      <c r="A21" s="302" t="s">
        <v>615</v>
      </c>
      <c r="B21" s="303"/>
      <c r="C21" s="303"/>
      <c r="D21" s="303"/>
      <c r="E21" s="303"/>
      <c r="F21" s="304"/>
      <c r="G21" s="305">
        <v>14532.16</v>
      </c>
      <c r="H21" s="304"/>
      <c r="I21" s="305">
        <v>41838</v>
      </c>
      <c r="J21" s="304"/>
      <c r="K21" s="305">
        <v>67838</v>
      </c>
      <c r="L21" s="304"/>
      <c r="M21" s="305">
        <v>31130.639999999999</v>
      </c>
      <c r="N21" s="304"/>
      <c r="O21" s="300">
        <f t="shared" si="0"/>
        <v>2.142189461167507</v>
      </c>
      <c r="P21" s="301"/>
      <c r="Q21" s="300">
        <f t="shared" si="1"/>
        <v>0.45889678351366492</v>
      </c>
      <c r="R21" s="301"/>
    </row>
  </sheetData>
  <mergeCells count="99">
    <mergeCell ref="A6:R6"/>
    <mergeCell ref="A1:B1"/>
    <mergeCell ref="A2:B2"/>
    <mergeCell ref="A3:B3"/>
    <mergeCell ref="A4:B4"/>
    <mergeCell ref="A5:B5"/>
    <mergeCell ref="I10:J10"/>
    <mergeCell ref="K10:L10"/>
    <mergeCell ref="M10:N10"/>
    <mergeCell ref="O10:P10"/>
    <mergeCell ref="A7:R7"/>
    <mergeCell ref="A8:R8"/>
    <mergeCell ref="A9:F9"/>
    <mergeCell ref="G9:H9"/>
    <mergeCell ref="I9:J9"/>
    <mergeCell ref="K9:L9"/>
    <mergeCell ref="Q10:R10"/>
    <mergeCell ref="M9:N9"/>
    <mergeCell ref="O9:P9"/>
    <mergeCell ref="Q9:R9"/>
    <mergeCell ref="A11:F11"/>
    <mergeCell ref="G11:H11"/>
    <mergeCell ref="I11:J11"/>
    <mergeCell ref="K11:L11"/>
    <mergeCell ref="M11:N11"/>
    <mergeCell ref="O11:P11"/>
    <mergeCell ref="Q11:R11"/>
    <mergeCell ref="A10:F10"/>
    <mergeCell ref="G10:H10"/>
    <mergeCell ref="O13:P13"/>
    <mergeCell ref="Q13:R13"/>
    <mergeCell ref="A12:F12"/>
    <mergeCell ref="G12:H12"/>
    <mergeCell ref="I12:J12"/>
    <mergeCell ref="K12:L12"/>
    <mergeCell ref="M12:N12"/>
    <mergeCell ref="O12:P12"/>
    <mergeCell ref="Q12:R12"/>
    <mergeCell ref="A13:F13"/>
    <mergeCell ref="G13:H13"/>
    <mergeCell ref="I13:J13"/>
    <mergeCell ref="K13:L13"/>
    <mergeCell ref="M13:N13"/>
    <mergeCell ref="A14:F14"/>
    <mergeCell ref="G14:H14"/>
    <mergeCell ref="I14:J14"/>
    <mergeCell ref="K14:L14"/>
    <mergeCell ref="M14:N14"/>
    <mergeCell ref="O14:P14"/>
    <mergeCell ref="Q14:R14"/>
    <mergeCell ref="A15:F15"/>
    <mergeCell ref="G15:H15"/>
    <mergeCell ref="I15:J15"/>
    <mergeCell ref="K15:L15"/>
    <mergeCell ref="M15:N15"/>
    <mergeCell ref="O15:P15"/>
    <mergeCell ref="Q15:R15"/>
    <mergeCell ref="A16:F16"/>
    <mergeCell ref="G16:H16"/>
    <mergeCell ref="I16:J16"/>
    <mergeCell ref="K16:L16"/>
    <mergeCell ref="M16:N16"/>
    <mergeCell ref="A17:F17"/>
    <mergeCell ref="G17:H17"/>
    <mergeCell ref="I17:J17"/>
    <mergeCell ref="K17:L17"/>
    <mergeCell ref="M17:N17"/>
    <mergeCell ref="K18:L18"/>
    <mergeCell ref="M18:N18"/>
    <mergeCell ref="O18:P18"/>
    <mergeCell ref="Q18:R18"/>
    <mergeCell ref="O16:P16"/>
    <mergeCell ref="Q16:R16"/>
    <mergeCell ref="O17:P17"/>
    <mergeCell ref="Q17:R17"/>
    <mergeCell ref="A18:F18"/>
    <mergeCell ref="G18:H18"/>
    <mergeCell ref="A19:F19"/>
    <mergeCell ref="G19:H19"/>
    <mergeCell ref="I19:J19"/>
    <mergeCell ref="I18:J18"/>
    <mergeCell ref="K19:L19"/>
    <mergeCell ref="M19:N19"/>
    <mergeCell ref="O19:P19"/>
    <mergeCell ref="Q19:R19"/>
    <mergeCell ref="O20:P20"/>
    <mergeCell ref="Q20:R20"/>
    <mergeCell ref="A20:F20"/>
    <mergeCell ref="G20:H20"/>
    <mergeCell ref="I20:J20"/>
    <mergeCell ref="K20:L20"/>
    <mergeCell ref="M20:N20"/>
    <mergeCell ref="O21:P21"/>
    <mergeCell ref="Q21:R21"/>
    <mergeCell ref="A21:F21"/>
    <mergeCell ref="G21:H21"/>
    <mergeCell ref="I21:J21"/>
    <mergeCell ref="K21:L21"/>
    <mergeCell ref="M21:N2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A11" sqref="A11:L11"/>
    </sheetView>
  </sheetViews>
  <sheetFormatPr defaultRowHeight="15" x14ac:dyDescent="0.25"/>
  <sheetData>
    <row r="1" spans="1:24" x14ac:dyDescent="0.25">
      <c r="A1" s="268" t="s">
        <v>0</v>
      </c>
      <c r="B1" s="268"/>
      <c r="C1" s="107"/>
      <c r="D1" s="108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4" x14ac:dyDescent="0.25">
      <c r="A2" s="268" t="s">
        <v>1</v>
      </c>
      <c r="B2" s="268"/>
      <c r="C2" s="107"/>
      <c r="D2" s="109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3" spans="1:24" x14ac:dyDescent="0.25">
      <c r="A3" s="268" t="s">
        <v>2</v>
      </c>
      <c r="B3" s="268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</row>
    <row r="4" spans="1:24" x14ac:dyDescent="0.25">
      <c r="A4" s="268" t="s">
        <v>3</v>
      </c>
      <c r="B4" s="268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</row>
    <row r="5" spans="1:24" x14ac:dyDescent="0.25">
      <c r="A5" s="268" t="s">
        <v>4</v>
      </c>
      <c r="B5" s="268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4" ht="18" x14ac:dyDescent="0.25">
      <c r="A6" s="269" t="s">
        <v>645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</row>
    <row r="7" spans="1:24" x14ac:dyDescent="0.25">
      <c r="A7" s="271" t="s">
        <v>633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</row>
    <row r="8" spans="1:24" x14ac:dyDescent="0.25">
      <c r="A8" s="271" t="s">
        <v>1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</row>
    <row r="9" spans="1:24" x14ac:dyDescent="0.25">
      <c r="A9" s="272" t="s">
        <v>646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5"/>
      <c r="M9" s="272" t="s">
        <v>604</v>
      </c>
      <c r="N9" s="245"/>
      <c r="O9" s="272" t="s">
        <v>630</v>
      </c>
      <c r="P9" s="245"/>
      <c r="Q9" s="272" t="s">
        <v>629</v>
      </c>
      <c r="R9" s="245"/>
      <c r="S9" s="272" t="s">
        <v>628</v>
      </c>
      <c r="T9" s="245"/>
      <c r="U9" s="272" t="s">
        <v>600</v>
      </c>
      <c r="V9" s="245"/>
      <c r="W9" s="272" t="s">
        <v>599</v>
      </c>
      <c r="X9" s="245"/>
    </row>
    <row r="10" spans="1:24" x14ac:dyDescent="0.25">
      <c r="A10" s="321" t="s">
        <v>643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56"/>
      <c r="M10" s="321" t="s">
        <v>627</v>
      </c>
      <c r="N10" s="256"/>
      <c r="O10" s="321" t="s">
        <v>626</v>
      </c>
      <c r="P10" s="256"/>
      <c r="Q10" s="321" t="s">
        <v>580</v>
      </c>
      <c r="R10" s="256"/>
      <c r="S10" s="321" t="s">
        <v>558</v>
      </c>
      <c r="T10" s="256"/>
      <c r="U10" s="321" t="s">
        <v>550</v>
      </c>
      <c r="V10" s="256"/>
      <c r="W10" s="321" t="s">
        <v>625</v>
      </c>
      <c r="X10" s="256"/>
    </row>
    <row r="11" spans="1:24" x14ac:dyDescent="0.25">
      <c r="A11" s="257" t="s">
        <v>652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7"/>
      <c r="M11" s="260">
        <v>18576.689999999999</v>
      </c>
      <c r="N11" s="259"/>
      <c r="O11" s="260">
        <v>0</v>
      </c>
      <c r="P11" s="259"/>
      <c r="Q11" s="260">
        <v>0</v>
      </c>
      <c r="R11" s="259"/>
      <c r="S11" s="260">
        <v>16321.97</v>
      </c>
      <c r="T11" s="259"/>
      <c r="U11" s="241">
        <f>S11/M11</f>
        <v>0.87862638607846721</v>
      </c>
      <c r="V11" s="254"/>
      <c r="W11" s="322">
        <v>0</v>
      </c>
      <c r="X11" s="259"/>
    </row>
    <row r="12" spans="1:24" x14ac:dyDescent="0.25">
      <c r="A12" s="314" t="s">
        <v>653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5"/>
      <c r="M12" s="319">
        <v>18576.689999999999</v>
      </c>
      <c r="N12" s="245"/>
      <c r="O12" s="319">
        <v>0</v>
      </c>
      <c r="P12" s="245"/>
      <c r="Q12" s="319">
        <v>0</v>
      </c>
      <c r="R12" s="245"/>
      <c r="S12" s="319">
        <v>16321.97</v>
      </c>
      <c r="T12" s="245"/>
      <c r="U12" s="320">
        <f t="shared" ref="U12:U18" si="0">S12/M12</f>
        <v>0.87862638607846721</v>
      </c>
      <c r="V12" s="248"/>
      <c r="W12" s="317">
        <v>0</v>
      </c>
      <c r="X12" s="245"/>
    </row>
    <row r="13" spans="1:24" x14ac:dyDescent="0.25">
      <c r="A13" s="314" t="s">
        <v>654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5"/>
      <c r="M13" s="319">
        <v>18576.689999999999</v>
      </c>
      <c r="N13" s="245"/>
      <c r="O13" s="319">
        <v>0</v>
      </c>
      <c r="P13" s="245"/>
      <c r="Q13" s="319">
        <v>0</v>
      </c>
      <c r="R13" s="245"/>
      <c r="S13" s="319">
        <v>16321.97</v>
      </c>
      <c r="T13" s="245"/>
      <c r="U13" s="320">
        <f t="shared" si="0"/>
        <v>0.87862638607846721</v>
      </c>
      <c r="V13" s="248"/>
      <c r="W13" s="317">
        <v>0</v>
      </c>
      <c r="X13" s="245"/>
    </row>
    <row r="14" spans="1:24" x14ac:dyDescent="0.25">
      <c r="A14" s="314" t="s">
        <v>655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5"/>
      <c r="M14" s="319">
        <v>18576.689999999999</v>
      </c>
      <c r="N14" s="245"/>
      <c r="O14" s="319">
        <v>0</v>
      </c>
      <c r="P14" s="245"/>
      <c r="Q14" s="319">
        <v>0</v>
      </c>
      <c r="R14" s="245"/>
      <c r="S14" s="319">
        <v>16321.97</v>
      </c>
      <c r="T14" s="245"/>
      <c r="U14" s="320">
        <f t="shared" si="0"/>
        <v>0.87862638607846721</v>
      </c>
      <c r="V14" s="248"/>
      <c r="W14" s="317">
        <v>0</v>
      </c>
      <c r="X14" s="245"/>
    </row>
    <row r="15" spans="1:24" x14ac:dyDescent="0.25">
      <c r="A15" s="257" t="s">
        <v>647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7"/>
      <c r="M15" s="260">
        <v>68750.41</v>
      </c>
      <c r="N15" s="259"/>
      <c r="O15" s="260">
        <v>11000</v>
      </c>
      <c r="P15" s="259"/>
      <c r="Q15" s="260">
        <v>18600</v>
      </c>
      <c r="R15" s="259"/>
      <c r="S15" s="260">
        <v>18576.68</v>
      </c>
      <c r="T15" s="259"/>
      <c r="U15" s="241">
        <f t="shared" si="0"/>
        <v>0.27020464314321907</v>
      </c>
      <c r="V15" s="254"/>
      <c r="W15" s="241">
        <f>S15/Q15</f>
        <v>0.99874623655913985</v>
      </c>
      <c r="X15" s="254"/>
    </row>
    <row r="16" spans="1:24" x14ac:dyDescent="0.25">
      <c r="A16" s="314" t="s">
        <v>648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5"/>
      <c r="M16" s="319">
        <v>68750.41</v>
      </c>
      <c r="N16" s="245"/>
      <c r="O16" s="319">
        <v>11000</v>
      </c>
      <c r="P16" s="245"/>
      <c r="Q16" s="319">
        <v>18600</v>
      </c>
      <c r="R16" s="245"/>
      <c r="S16" s="319">
        <v>18576.68</v>
      </c>
      <c r="T16" s="245"/>
      <c r="U16" s="320">
        <f t="shared" si="0"/>
        <v>0.27020464314321907</v>
      </c>
      <c r="V16" s="248"/>
      <c r="W16" s="320">
        <f t="shared" ref="W16:W18" si="1">S16/Q16</f>
        <v>0.99874623655913985</v>
      </c>
      <c r="X16" s="248"/>
    </row>
    <row r="17" spans="1:24" x14ac:dyDescent="0.25">
      <c r="A17" s="314" t="s">
        <v>649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5"/>
      <c r="M17" s="319">
        <v>68750.41</v>
      </c>
      <c r="N17" s="245"/>
      <c r="O17" s="319">
        <v>11000</v>
      </c>
      <c r="P17" s="245"/>
      <c r="Q17" s="319">
        <v>18600</v>
      </c>
      <c r="R17" s="245"/>
      <c r="S17" s="319">
        <v>18576.68</v>
      </c>
      <c r="T17" s="245"/>
      <c r="U17" s="320">
        <f t="shared" si="0"/>
        <v>0.27020464314321907</v>
      </c>
      <c r="V17" s="248"/>
      <c r="W17" s="320">
        <f t="shared" si="1"/>
        <v>0.99874623655913985</v>
      </c>
      <c r="X17" s="248"/>
    </row>
    <row r="18" spans="1:24" x14ac:dyDescent="0.25">
      <c r="A18" s="314" t="s">
        <v>650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5"/>
      <c r="M18" s="319">
        <v>68750.41</v>
      </c>
      <c r="N18" s="245"/>
      <c r="O18" s="319">
        <v>11000</v>
      </c>
      <c r="P18" s="245"/>
      <c r="Q18" s="319">
        <v>18600</v>
      </c>
      <c r="R18" s="245"/>
      <c r="S18" s="319">
        <v>18576.68</v>
      </c>
      <c r="T18" s="245"/>
      <c r="U18" s="320">
        <f t="shared" si="0"/>
        <v>0.27020464314321907</v>
      </c>
      <c r="V18" s="248"/>
      <c r="W18" s="320">
        <f t="shared" si="1"/>
        <v>0.99874623655913985</v>
      </c>
      <c r="X18" s="248"/>
    </row>
    <row r="19" spans="1:24" x14ac:dyDescent="0.25">
      <c r="A19" s="323" t="s">
        <v>642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5"/>
      <c r="M19" s="315">
        <f>M15-M11</f>
        <v>50173.72</v>
      </c>
      <c r="N19" s="256"/>
      <c r="O19" s="315">
        <v>-11000</v>
      </c>
      <c r="P19" s="256"/>
      <c r="Q19" s="315">
        <v>-18600</v>
      </c>
      <c r="R19" s="256"/>
      <c r="S19" s="315">
        <f>S15-S11</f>
        <v>2254.7100000000009</v>
      </c>
      <c r="T19" s="256"/>
      <c r="U19" s="318">
        <f>S19/M19</f>
        <v>4.4938067179391937E-2</v>
      </c>
      <c r="V19" s="248"/>
      <c r="W19" s="318">
        <f>S19/Q19</f>
        <v>-0.12122096774193554</v>
      </c>
      <c r="X19" s="248"/>
    </row>
    <row r="20" spans="1:24" x14ac:dyDescent="0.25">
      <c r="A20" s="314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5"/>
      <c r="M20" s="314"/>
      <c r="N20" s="245"/>
      <c r="O20" s="314"/>
      <c r="P20" s="245"/>
      <c r="Q20" s="314"/>
      <c r="R20" s="245"/>
      <c r="S20" s="314"/>
      <c r="T20" s="245"/>
      <c r="U20" s="314"/>
      <c r="V20" s="245"/>
      <c r="W20" s="314"/>
      <c r="X20" s="245"/>
    </row>
    <row r="21" spans="1:24" x14ac:dyDescent="0.25">
      <c r="A21" s="323" t="s">
        <v>651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5"/>
      <c r="M21" s="315">
        <v>0</v>
      </c>
      <c r="N21" s="256"/>
      <c r="O21" s="315">
        <v>0</v>
      </c>
      <c r="P21" s="256"/>
      <c r="Q21" s="315">
        <v>0</v>
      </c>
      <c r="R21" s="256"/>
      <c r="S21" s="315">
        <v>0</v>
      </c>
      <c r="T21" s="256"/>
      <c r="U21" s="316">
        <v>0</v>
      </c>
      <c r="V21" s="256"/>
      <c r="W21" s="316">
        <v>0</v>
      </c>
      <c r="X21" s="256"/>
    </row>
  </sheetData>
  <mergeCells count="99">
    <mergeCell ref="U18:V18"/>
    <mergeCell ref="W18:X18"/>
    <mergeCell ref="A18:L18"/>
    <mergeCell ref="M18:N18"/>
    <mergeCell ref="O18:P18"/>
    <mergeCell ref="Q18:R18"/>
    <mergeCell ref="S18:T18"/>
    <mergeCell ref="U16:V16"/>
    <mergeCell ref="W16:X16"/>
    <mergeCell ref="A17:L17"/>
    <mergeCell ref="M17:N17"/>
    <mergeCell ref="O17:P17"/>
    <mergeCell ref="Q17:R17"/>
    <mergeCell ref="S17:T17"/>
    <mergeCell ref="U17:V17"/>
    <mergeCell ref="W17:X17"/>
    <mergeCell ref="A6:X6"/>
    <mergeCell ref="A21:L21"/>
    <mergeCell ref="A20:L20"/>
    <mergeCell ref="A19:L19"/>
    <mergeCell ref="A14:L14"/>
    <mergeCell ref="A13:L13"/>
    <mergeCell ref="A12:L12"/>
    <mergeCell ref="A11:L11"/>
    <mergeCell ref="A15:L15"/>
    <mergeCell ref="M15:N15"/>
    <mergeCell ref="O15:P15"/>
    <mergeCell ref="Q15:R15"/>
    <mergeCell ref="S15:T15"/>
    <mergeCell ref="U15:V15"/>
    <mergeCell ref="W15:X15"/>
    <mergeCell ref="A16:L16"/>
    <mergeCell ref="A1:B1"/>
    <mergeCell ref="A2:B2"/>
    <mergeCell ref="A3:B3"/>
    <mergeCell ref="A4:B4"/>
    <mergeCell ref="A5:B5"/>
    <mergeCell ref="A7:X7"/>
    <mergeCell ref="A8:X8"/>
    <mergeCell ref="A9:L9"/>
    <mergeCell ref="M9:N9"/>
    <mergeCell ref="O9:P9"/>
    <mergeCell ref="Q9:R9"/>
    <mergeCell ref="S9:T9"/>
    <mergeCell ref="U9:V9"/>
    <mergeCell ref="W9:X9"/>
    <mergeCell ref="W10:X10"/>
    <mergeCell ref="M11:N11"/>
    <mergeCell ref="O11:P11"/>
    <mergeCell ref="Q11:R11"/>
    <mergeCell ref="S11:T11"/>
    <mergeCell ref="U11:V11"/>
    <mergeCell ref="W11:X11"/>
    <mergeCell ref="U10:V10"/>
    <mergeCell ref="A10:L10"/>
    <mergeCell ref="M10:N10"/>
    <mergeCell ref="O10:P10"/>
    <mergeCell ref="Q10:R10"/>
    <mergeCell ref="S10:T10"/>
    <mergeCell ref="W12:X12"/>
    <mergeCell ref="M13:N13"/>
    <mergeCell ref="O13:P13"/>
    <mergeCell ref="Q13:R13"/>
    <mergeCell ref="S13:T13"/>
    <mergeCell ref="U13:V13"/>
    <mergeCell ref="W13:X13"/>
    <mergeCell ref="M12:N12"/>
    <mergeCell ref="O12:P12"/>
    <mergeCell ref="Q12:R12"/>
    <mergeCell ref="S12:T12"/>
    <mergeCell ref="U12:V12"/>
    <mergeCell ref="W14:X14"/>
    <mergeCell ref="M19:N19"/>
    <mergeCell ref="O19:P19"/>
    <mergeCell ref="Q19:R19"/>
    <mergeCell ref="S19:T19"/>
    <mergeCell ref="U19:V19"/>
    <mergeCell ref="W19:X19"/>
    <mergeCell ref="M14:N14"/>
    <mergeCell ref="O14:P14"/>
    <mergeCell ref="Q14:R14"/>
    <mergeCell ref="S14:T14"/>
    <mergeCell ref="U14:V14"/>
    <mergeCell ref="M16:N16"/>
    <mergeCell ref="O16:P16"/>
    <mergeCell ref="Q16:R16"/>
    <mergeCell ref="S16:T16"/>
    <mergeCell ref="W20:X20"/>
    <mergeCell ref="M21:N21"/>
    <mergeCell ref="O21:P21"/>
    <mergeCell ref="Q21:R21"/>
    <mergeCell ref="S21:T21"/>
    <mergeCell ref="U21:V21"/>
    <mergeCell ref="W21:X21"/>
    <mergeCell ref="M20:N20"/>
    <mergeCell ref="O20:P20"/>
    <mergeCell ref="Q20:R20"/>
    <mergeCell ref="S20:T20"/>
    <mergeCell ref="U20:V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Opći dio </vt:lpstr>
      <vt:lpstr>Izvršenje proračuna stavke2023 </vt:lpstr>
      <vt:lpstr>Izvršenje prihodi 2023 </vt:lpstr>
      <vt:lpstr>Prihod prema ekonoms</vt:lpstr>
      <vt:lpstr>Izvršenje rashodi 2023 </vt:lpstr>
      <vt:lpstr>Korisnici </vt:lpstr>
      <vt:lpstr>Razdjel </vt:lpstr>
      <vt:lpstr>Rashodi prema funkcijskoj klasi</vt:lpstr>
      <vt:lpstr>Račun financiranja prema ekonom</vt:lpstr>
      <vt:lpstr>'Opći dio '!Ispis_naslova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Hrvoje Plaščar</cp:lastModifiedBy>
  <dcterms:modified xsi:type="dcterms:W3CDTF">2024-04-09T07:25:31Z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